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1" documentId="11_940A041C3BB8A26DAFD59B19F7F5CA897210364C" xr6:coauthVersionLast="47" xr6:coauthVersionMax="47" xr10:uidLastSave="{AED0007E-F0F9-4DDB-ABE3-2BB701C6390E}"/>
  <bookViews>
    <workbookView xWindow="0" yWindow="0" windowWidth="0" windowHeight="0" xr2:uid="{00000000-000D-0000-FFFF-FFFF00000000}"/>
  </bookViews>
  <sheets>
    <sheet name="Rekapitulace stavby" sheetId="1" r:id="rId1"/>
    <sheet name="D.1.1 BP_2 - ASŘ Bourací ..." sheetId="2" r:id="rId2"/>
    <sheet name="D.1.1 NS_2 - ASŘ Nový stav" sheetId="3" r:id="rId3"/>
    <sheet name="D.1.1 VP_2 - ASŘ Výpis prvků" sheetId="4" r:id="rId4"/>
    <sheet name="D.1.2.2 - Vzduchotechnika" sheetId="5" r:id="rId5"/>
    <sheet name="D.1.2.4.1 - AC část" sheetId="6" r:id="rId6"/>
    <sheet name="D.1.2.4.2 - DC část" sheetId="7" r:id="rId7"/>
    <sheet name="D.1.2.4.3 - Konstrukce" sheetId="8" r:id="rId8"/>
    <sheet name="D.1.2.4.4 - Střídače a pa..." sheetId="9" r:id="rId9"/>
    <sheet name="D.1.2.4.5 - VRN" sheetId="10" r:id="rId10"/>
    <sheet name="D.1.2.4_S - Silnoproud" sheetId="11" r:id="rId11"/>
    <sheet name="Pokyny pro vyplnění" sheetId="12" r:id="rId12"/>
  </sheets>
  <definedNames>
    <definedName name="_xlnm._FilterDatabase" localSheetId="1" hidden="1">'D.1.1 BP_2 - ASŘ Bourací ...'!$C$95:$K$495</definedName>
    <definedName name="_xlnm._FilterDatabase" localSheetId="2" hidden="1">'D.1.1 NS_2 - ASŘ Nový stav'!$C$95:$K$1122</definedName>
    <definedName name="_xlnm._FilterDatabase" localSheetId="3" hidden="1">'D.1.1 VP_2 - ASŘ Výpis prvků'!$C$89:$K$409</definedName>
    <definedName name="_xlnm._FilterDatabase" localSheetId="4" hidden="1">'D.1.2.2 - Vzduchotechnika'!$C$90:$K$525</definedName>
    <definedName name="_xlnm._FilterDatabase" localSheetId="5" hidden="1">'D.1.2.4.1 - AC část'!$C$94:$K$155</definedName>
    <definedName name="_xlnm._FilterDatabase" localSheetId="6" hidden="1">'D.1.2.4.2 - DC část'!$C$92:$K$119</definedName>
    <definedName name="_xlnm._FilterDatabase" localSheetId="7" hidden="1">'D.1.2.4.3 - Konstrukce'!$C$92:$K$103</definedName>
    <definedName name="_xlnm._FilterDatabase" localSheetId="8" hidden="1">'D.1.2.4.4 - Střídače a pa...'!$C$93:$K$105</definedName>
    <definedName name="_xlnm._FilterDatabase" localSheetId="9" hidden="1">'D.1.2.4.5 - VRN'!$C$92:$K$103</definedName>
    <definedName name="_xlnm._FilterDatabase" localSheetId="10" hidden="1">'D.1.2.4_S - Silnoproud'!$C$93:$K$250</definedName>
    <definedName name="_xlnm.Print_Titles" localSheetId="0">'Rekapitulace stavby'!$52:$52</definedName>
    <definedName name="_xlnm.Print_Titles" localSheetId="1">'D.1.1 BP_2 - ASŘ Bourací ...'!$95:$95</definedName>
    <definedName name="_xlnm.Print_Titles" localSheetId="2">'D.1.1 NS_2 - ASŘ Nový stav'!$95:$95</definedName>
    <definedName name="_xlnm.Print_Titles" localSheetId="3">'D.1.1 VP_2 - ASŘ Výpis prvků'!$89:$89</definedName>
    <definedName name="_xlnm.Print_Titles" localSheetId="4">'D.1.2.2 - Vzduchotechnika'!$90:$90</definedName>
    <definedName name="_xlnm.Print_Titles" localSheetId="5">'D.1.2.4.1 - AC část'!$94:$94</definedName>
    <definedName name="_xlnm.Print_Titles" localSheetId="6">'D.1.2.4.2 - DC část'!$92:$92</definedName>
    <definedName name="_xlnm.Print_Titles" localSheetId="7">'D.1.2.4.3 - Konstrukce'!$92:$92</definedName>
    <definedName name="_xlnm.Print_Titles" localSheetId="8">'D.1.2.4.4 - Střídače a pa...'!$93:$93</definedName>
    <definedName name="_xlnm.Print_Titles" localSheetId="9">'D.1.2.4.5 - VRN'!$92:$92</definedName>
    <definedName name="_xlnm.Print_Titles" localSheetId="10">'D.1.2.4_S - Silnoproud'!$93:$93</definedName>
    <definedName name="_xlnm.Print_Area" localSheetId="0">'Rekapitulace stavby'!$D$4:$AO$36,'Rekapitulace stavby'!$C$42:$AQ$67</definedName>
    <definedName name="_xlnm.Print_Area" localSheetId="1">'D.1.1 BP_2 - ASŘ Bourací ...'!$C$4:$J$41,'D.1.1 BP_2 - ASŘ Bourací ...'!$C$47:$J$75,'D.1.1 BP_2 - ASŘ Bourací ...'!$C$81:$K$495</definedName>
    <definedName name="_xlnm.Print_Area" localSheetId="2">'D.1.1 NS_2 - ASŘ Nový stav'!$C$4:$J$41,'D.1.1 NS_2 - ASŘ Nový stav'!$C$47:$J$75,'D.1.1 NS_2 - ASŘ Nový stav'!$C$81:$K$1122</definedName>
    <definedName name="_xlnm.Print_Area" localSheetId="3">'D.1.1 VP_2 - ASŘ Výpis prvků'!$C$4:$J$41,'D.1.1 VP_2 - ASŘ Výpis prvků'!$C$47:$J$69,'D.1.1 VP_2 - ASŘ Výpis prvků'!$C$75:$K$409</definedName>
    <definedName name="_xlnm.Print_Area" localSheetId="4">'D.1.2.2 - Vzduchotechnika'!$C$4:$J$41,'D.1.2.2 - Vzduchotechnika'!$C$47:$J$70,'D.1.2.2 - Vzduchotechnika'!$C$76:$K$525</definedName>
    <definedName name="_xlnm.Print_Area" localSheetId="5">'D.1.2.4.1 - AC část'!$C$4:$J$43,'D.1.2.4.1 - AC část'!$C$49:$J$72,'D.1.2.4.1 - AC část'!$C$78:$K$155</definedName>
    <definedName name="_xlnm.Print_Area" localSheetId="6">'D.1.2.4.2 - DC část'!$C$4:$J$43,'D.1.2.4.2 - DC část'!$C$49:$J$70,'D.1.2.4.2 - DC část'!$C$76:$K$119</definedName>
    <definedName name="_xlnm.Print_Area" localSheetId="7">'D.1.2.4.3 - Konstrukce'!$C$4:$J$43,'D.1.2.4.3 - Konstrukce'!$C$49:$J$70,'D.1.2.4.3 - Konstrukce'!$C$76:$K$103</definedName>
    <definedName name="_xlnm.Print_Area" localSheetId="8">'D.1.2.4.4 - Střídače a pa...'!$C$4:$J$43,'D.1.2.4.4 - Střídače a pa...'!$C$49:$J$71,'D.1.2.4.4 - Střídače a pa...'!$C$77:$K$105</definedName>
    <definedName name="_xlnm.Print_Area" localSheetId="9">'D.1.2.4.5 - VRN'!$C$4:$J$43,'D.1.2.4.5 - VRN'!$C$49:$J$70,'D.1.2.4.5 - VRN'!$C$76:$K$103</definedName>
    <definedName name="_xlnm.Print_Area" localSheetId="10">'D.1.2.4_S - Silnoproud'!$C$4:$J$41,'D.1.2.4_S - Silnoproud'!$C$47:$J$73,'D.1.2.4_S - Silnoproud'!$C$79:$K$250</definedName>
    <definedName name="_xlnm.Print_Area" localSheetId="11">'Pokyny pro vyplnění'!$B$2:$K$71,'Pokyny pro vyplnění'!$B$74:$K$118,'Pokyny pro vyplnění'!$B$121:$K$161,'Pokyny pro vyplnění'!$B$164:$K$219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1" l="1"/>
  <c r="J38" i="11"/>
  <c r="AY66" i="1"/>
  <c r="J37" i="11"/>
  <c r="AX66" i="1"/>
  <c r="BI248" i="11"/>
  <c r="BH248" i="11"/>
  <c r="BG248" i="11"/>
  <c r="BF248" i="11"/>
  <c r="T248" i="11"/>
  <c r="T247" i="11"/>
  <c r="R248" i="11"/>
  <c r="R247" i="11"/>
  <c r="P248" i="11"/>
  <c r="P247" i="11"/>
  <c r="BI245" i="11"/>
  <c r="BH245" i="11"/>
  <c r="BG245" i="11"/>
  <c r="BF245" i="11"/>
  <c r="T245" i="11"/>
  <c r="R245" i="11"/>
  <c r="P245" i="11"/>
  <c r="BI243" i="11"/>
  <c r="BH243" i="11"/>
  <c r="BG243" i="11"/>
  <c r="BF243" i="11"/>
  <c r="T243" i="11"/>
  <c r="R243" i="11"/>
  <c r="P243" i="11"/>
  <c r="BI241" i="11"/>
  <c r="BH241" i="11"/>
  <c r="BG241" i="11"/>
  <c r="BF241" i="11"/>
  <c r="T241" i="11"/>
  <c r="R241" i="11"/>
  <c r="P241" i="11"/>
  <c r="BI239" i="11"/>
  <c r="BH239" i="11"/>
  <c r="BG239" i="11"/>
  <c r="BF239" i="11"/>
  <c r="T239" i="11"/>
  <c r="R239" i="11"/>
  <c r="P239" i="11"/>
  <c r="BI237" i="11"/>
  <c r="BH237" i="11"/>
  <c r="BG237" i="11"/>
  <c r="BF237" i="11"/>
  <c r="T237" i="11"/>
  <c r="R237" i="11"/>
  <c r="P237" i="11"/>
  <c r="BI234" i="11"/>
  <c r="BH234" i="11"/>
  <c r="BG234" i="11"/>
  <c r="BF234" i="11"/>
  <c r="T234" i="11"/>
  <c r="R234" i="11"/>
  <c r="P234" i="11"/>
  <c r="BI232" i="11"/>
  <c r="BH232" i="11"/>
  <c r="BG232" i="11"/>
  <c r="BF232" i="11"/>
  <c r="T232" i="11"/>
  <c r="R232" i="11"/>
  <c r="P232" i="11"/>
  <c r="BI230" i="11"/>
  <c r="BH230" i="11"/>
  <c r="BG230" i="11"/>
  <c r="BF230" i="11"/>
  <c r="T230" i="11"/>
  <c r="R230" i="11"/>
  <c r="P230" i="11"/>
  <c r="BI228" i="11"/>
  <c r="BH228" i="11"/>
  <c r="BG228" i="11"/>
  <c r="BF228" i="11"/>
  <c r="T228" i="11"/>
  <c r="R228" i="11"/>
  <c r="P228" i="11"/>
  <c r="BI226" i="11"/>
  <c r="BH226" i="11"/>
  <c r="BG226" i="11"/>
  <c r="BF226" i="11"/>
  <c r="T226" i="11"/>
  <c r="R226" i="11"/>
  <c r="P226" i="11"/>
  <c r="BI224" i="11"/>
  <c r="BH224" i="11"/>
  <c r="BG224" i="11"/>
  <c r="BF224" i="11"/>
  <c r="T224" i="11"/>
  <c r="R224" i="11"/>
  <c r="P224" i="11"/>
  <c r="BI222" i="11"/>
  <c r="BH222" i="11"/>
  <c r="BG222" i="11"/>
  <c r="BF222" i="11"/>
  <c r="T222" i="11"/>
  <c r="R222" i="11"/>
  <c r="P222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4" i="11"/>
  <c r="BH214" i="11"/>
  <c r="BG214" i="11"/>
  <c r="BF214" i="11"/>
  <c r="T214" i="11"/>
  <c r="R214" i="11"/>
  <c r="P214" i="11"/>
  <c r="BI212" i="11"/>
  <c r="BH212" i="11"/>
  <c r="BG212" i="11"/>
  <c r="BF212" i="11"/>
  <c r="T212" i="11"/>
  <c r="R212" i="11"/>
  <c r="P212" i="11"/>
  <c r="BI210" i="11"/>
  <c r="BH210" i="11"/>
  <c r="BG210" i="11"/>
  <c r="BF210" i="11"/>
  <c r="T210" i="11"/>
  <c r="R210" i="11"/>
  <c r="P210" i="11"/>
  <c r="BI208" i="11"/>
  <c r="BH208" i="11"/>
  <c r="BG208" i="11"/>
  <c r="BF208" i="11"/>
  <c r="T208" i="11"/>
  <c r="R208" i="11"/>
  <c r="P208" i="11"/>
  <c r="BI206" i="11"/>
  <c r="BH206" i="11"/>
  <c r="BG206" i="11"/>
  <c r="BF206" i="11"/>
  <c r="T206" i="11"/>
  <c r="R206" i="11"/>
  <c r="P206" i="11"/>
  <c r="BI204" i="11"/>
  <c r="BH204" i="11"/>
  <c r="BG204" i="11"/>
  <c r="BF204" i="11"/>
  <c r="T204" i="11"/>
  <c r="R204" i="11"/>
  <c r="P204" i="11"/>
  <c r="BI202" i="11"/>
  <c r="BH202" i="11"/>
  <c r="BG202" i="11"/>
  <c r="BF202" i="11"/>
  <c r="T202" i="11"/>
  <c r="R202" i="11"/>
  <c r="P202" i="11"/>
  <c r="BI200" i="11"/>
  <c r="BH200" i="11"/>
  <c r="BG200" i="11"/>
  <c r="BF200" i="11"/>
  <c r="T200" i="11"/>
  <c r="R200" i="11"/>
  <c r="P200" i="11"/>
  <c r="BI198" i="11"/>
  <c r="BH198" i="11"/>
  <c r="BG198" i="11"/>
  <c r="BF198" i="11"/>
  <c r="T198" i="11"/>
  <c r="R198" i="11"/>
  <c r="P198" i="11"/>
  <c r="BI196" i="11"/>
  <c r="BH196" i="11"/>
  <c r="BG196" i="11"/>
  <c r="BF196" i="11"/>
  <c r="T196" i="11"/>
  <c r="R196" i="11"/>
  <c r="P196" i="11"/>
  <c r="BI194" i="11"/>
  <c r="BH194" i="11"/>
  <c r="BG194" i="11"/>
  <c r="BF194" i="11"/>
  <c r="T194" i="11"/>
  <c r="R194" i="11"/>
  <c r="P194" i="11"/>
  <c r="BI192" i="11"/>
  <c r="BH192" i="11"/>
  <c r="BG192" i="11"/>
  <c r="BF192" i="11"/>
  <c r="T192" i="11"/>
  <c r="R192" i="11"/>
  <c r="P192" i="11"/>
  <c r="BI189" i="11"/>
  <c r="BH189" i="11"/>
  <c r="BG189" i="11"/>
  <c r="BF189" i="11"/>
  <c r="T189" i="11"/>
  <c r="T188" i="11"/>
  <c r="R189" i="11"/>
  <c r="R188" i="11"/>
  <c r="P189" i="11"/>
  <c r="P188" i="11"/>
  <c r="BI186" i="11"/>
  <c r="BH186" i="11"/>
  <c r="BG186" i="11"/>
  <c r="BF186" i="11"/>
  <c r="T186" i="11"/>
  <c r="R186" i="11"/>
  <c r="P186" i="11"/>
  <c r="BI184" i="11"/>
  <c r="BH184" i="11"/>
  <c r="BG184" i="11"/>
  <c r="BF184" i="11"/>
  <c r="T184" i="11"/>
  <c r="R184" i="11"/>
  <c r="P184" i="11"/>
  <c r="BI182" i="11"/>
  <c r="BH182" i="11"/>
  <c r="BG182" i="11"/>
  <c r="BF182" i="11"/>
  <c r="T182" i="11"/>
  <c r="R182" i="11"/>
  <c r="P182" i="11"/>
  <c r="BI180" i="11"/>
  <c r="BH180" i="11"/>
  <c r="BG180" i="11"/>
  <c r="BF180" i="11"/>
  <c r="T180" i="11"/>
  <c r="R180" i="11"/>
  <c r="P180" i="11"/>
  <c r="BI178" i="11"/>
  <c r="BH178" i="11"/>
  <c r="BG178" i="11"/>
  <c r="BF178" i="11"/>
  <c r="T178" i="11"/>
  <c r="R178" i="11"/>
  <c r="P178" i="11"/>
  <c r="BI176" i="11"/>
  <c r="BH176" i="11"/>
  <c r="BG176" i="11"/>
  <c r="BF176" i="11"/>
  <c r="T176" i="11"/>
  <c r="R176" i="11"/>
  <c r="P176" i="11"/>
  <c r="BI174" i="11"/>
  <c r="BH174" i="11"/>
  <c r="BG174" i="11"/>
  <c r="BF174" i="11"/>
  <c r="T174" i="11"/>
  <c r="R174" i="11"/>
  <c r="P174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T119" i="11"/>
  <c r="R120" i="11"/>
  <c r="R119" i="11"/>
  <c r="P120" i="11"/>
  <c r="P119" i="11"/>
  <c r="BI117" i="11"/>
  <c r="BH117" i="11"/>
  <c r="BG117" i="11"/>
  <c r="BF117" i="11"/>
  <c r="T117" i="11"/>
  <c r="R117" i="11"/>
  <c r="P117" i="11"/>
  <c r="BI115" i="11"/>
  <c r="BH115" i="11"/>
  <c r="BG115" i="11"/>
  <c r="BF115" i="11"/>
  <c r="T115" i="11"/>
  <c r="R115" i="11"/>
  <c r="P115" i="11"/>
  <c r="BI113" i="11"/>
  <c r="BH113" i="11"/>
  <c r="BG113" i="11"/>
  <c r="BF113" i="11"/>
  <c r="T113" i="11"/>
  <c r="R113" i="11"/>
  <c r="P113" i="11"/>
  <c r="BI111" i="11"/>
  <c r="BH111" i="11"/>
  <c r="BG111" i="11"/>
  <c r="BF111" i="11"/>
  <c r="T111" i="11"/>
  <c r="R111" i="11"/>
  <c r="P111" i="11"/>
  <c r="BI109" i="11"/>
  <c r="BH109" i="11"/>
  <c r="BG109" i="11"/>
  <c r="BF109" i="11"/>
  <c r="T109" i="11"/>
  <c r="R109" i="11"/>
  <c r="P109" i="11"/>
  <c r="BI107" i="11"/>
  <c r="BH107" i="11"/>
  <c r="BG107" i="11"/>
  <c r="BF107" i="11"/>
  <c r="T107" i="11"/>
  <c r="R107" i="11"/>
  <c r="P107" i="11"/>
  <c r="BI105" i="11"/>
  <c r="BH105" i="11"/>
  <c r="BG105" i="11"/>
  <c r="BF105" i="11"/>
  <c r="T105" i="11"/>
  <c r="R105" i="11"/>
  <c r="P105" i="11"/>
  <c r="BI103" i="11"/>
  <c r="BH103" i="11"/>
  <c r="BG103" i="11"/>
  <c r="BF103" i="11"/>
  <c r="T103" i="11"/>
  <c r="R103" i="11"/>
  <c r="P103" i="11"/>
  <c r="BI100" i="11"/>
  <c r="BH100" i="11"/>
  <c r="BG100" i="11"/>
  <c r="BF100" i="11"/>
  <c r="T100" i="11"/>
  <c r="R100" i="11"/>
  <c r="P100" i="11"/>
  <c r="BI98" i="11"/>
  <c r="BH98" i="11"/>
  <c r="BG98" i="11"/>
  <c r="BF98" i="11"/>
  <c r="T98" i="11"/>
  <c r="R98" i="11"/>
  <c r="P98" i="11"/>
  <c r="BI96" i="11"/>
  <c r="BH96" i="11"/>
  <c r="BG96" i="11"/>
  <c r="BF96" i="11"/>
  <c r="T96" i="11"/>
  <c r="R96" i="11"/>
  <c r="P96" i="11"/>
  <c r="F88" i="11"/>
  <c r="E86" i="11"/>
  <c r="F56" i="11"/>
  <c r="E54" i="11"/>
  <c r="J26" i="11"/>
  <c r="E26" i="11"/>
  <c r="J59" i="11"/>
  <c r="J25" i="11"/>
  <c r="J23" i="11"/>
  <c r="E23" i="11"/>
  <c r="J58" i="11"/>
  <c r="J22" i="11"/>
  <c r="J20" i="11"/>
  <c r="E20" i="11"/>
  <c r="F59" i="11"/>
  <c r="J19" i="11"/>
  <c r="J17" i="11"/>
  <c r="E17" i="11"/>
  <c r="F90" i="11"/>
  <c r="J16" i="11"/>
  <c r="J14" i="11"/>
  <c r="J56" i="11"/>
  <c r="E7" i="11"/>
  <c r="E50" i="11"/>
  <c r="J41" i="10"/>
  <c r="J40" i="10"/>
  <c r="AY65" i="1"/>
  <c r="J39" i="10"/>
  <c r="AX65" i="1"/>
  <c r="BI102" i="10"/>
  <c r="BH102" i="10"/>
  <c r="BG102" i="10"/>
  <c r="BF102" i="10"/>
  <c r="T102" i="10"/>
  <c r="R102" i="10"/>
  <c r="P102" i="10"/>
  <c r="BI100" i="10"/>
  <c r="BH100" i="10"/>
  <c r="BG100" i="10"/>
  <c r="BF100" i="10"/>
  <c r="T100" i="10"/>
  <c r="R100" i="10"/>
  <c r="P100" i="10"/>
  <c r="BI97" i="10"/>
  <c r="BH97" i="10"/>
  <c r="BG97" i="10"/>
  <c r="BF97" i="10"/>
  <c r="T97" i="10"/>
  <c r="R97" i="10"/>
  <c r="P97" i="10"/>
  <c r="BI95" i="10"/>
  <c r="BH95" i="10"/>
  <c r="BG95" i="10"/>
  <c r="BF95" i="10"/>
  <c r="T95" i="10"/>
  <c r="R95" i="10"/>
  <c r="P95" i="10"/>
  <c r="F87" i="10"/>
  <c r="E85" i="10"/>
  <c r="F60" i="10"/>
  <c r="E58" i="10"/>
  <c r="J28" i="10"/>
  <c r="E28" i="10"/>
  <c r="J63" i="10"/>
  <c r="J27" i="10"/>
  <c r="J25" i="10"/>
  <c r="E25" i="10"/>
  <c r="J89" i="10"/>
  <c r="J24" i="10"/>
  <c r="J22" i="10"/>
  <c r="E22" i="10"/>
  <c r="F63" i="10"/>
  <c r="J21" i="10"/>
  <c r="J19" i="10"/>
  <c r="E19" i="10"/>
  <c r="F89" i="10"/>
  <c r="J18" i="10"/>
  <c r="J16" i="10"/>
  <c r="J87" i="10"/>
  <c r="E7" i="10"/>
  <c r="E79" i="10"/>
  <c r="J41" i="9"/>
  <c r="J40" i="9"/>
  <c r="AY64" i="1"/>
  <c r="J39" i="9"/>
  <c r="AX64" i="1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F88" i="9"/>
  <c r="E86" i="9"/>
  <c r="F60" i="9"/>
  <c r="E58" i="9"/>
  <c r="J28" i="9"/>
  <c r="E28" i="9"/>
  <c r="J91" i="9"/>
  <c r="J27" i="9"/>
  <c r="J25" i="9"/>
  <c r="E25" i="9"/>
  <c r="J90" i="9"/>
  <c r="J24" i="9"/>
  <c r="J22" i="9"/>
  <c r="E22" i="9"/>
  <c r="F91" i="9"/>
  <c r="J21" i="9"/>
  <c r="J19" i="9"/>
  <c r="E19" i="9"/>
  <c r="F62" i="9"/>
  <c r="J18" i="9"/>
  <c r="J16" i="9"/>
  <c r="J60" i="9"/>
  <c r="E7" i="9"/>
  <c r="E52" i="9"/>
  <c r="J41" i="8"/>
  <c r="J40" i="8"/>
  <c r="AY63" i="1"/>
  <c r="J39" i="8"/>
  <c r="AX63" i="1"/>
  <c r="BI102" i="8"/>
  <c r="BH102" i="8"/>
  <c r="BG102" i="8"/>
  <c r="BF102" i="8"/>
  <c r="T102" i="8"/>
  <c r="T101" i="8"/>
  <c r="R102" i="8"/>
  <c r="R101" i="8"/>
  <c r="P102" i="8"/>
  <c r="P101" i="8"/>
  <c r="BI99" i="8"/>
  <c r="BH99" i="8"/>
  <c r="BG99" i="8"/>
  <c r="BF99" i="8"/>
  <c r="T99" i="8"/>
  <c r="R99" i="8"/>
  <c r="P99" i="8"/>
  <c r="BI97" i="8"/>
  <c r="BH97" i="8"/>
  <c r="BG97" i="8"/>
  <c r="BF97" i="8"/>
  <c r="T97" i="8"/>
  <c r="R97" i="8"/>
  <c r="P97" i="8"/>
  <c r="BI95" i="8"/>
  <c r="BH95" i="8"/>
  <c r="BG95" i="8"/>
  <c r="BF95" i="8"/>
  <c r="T95" i="8"/>
  <c r="R95" i="8"/>
  <c r="P95" i="8"/>
  <c r="F87" i="8"/>
  <c r="E85" i="8"/>
  <c r="F60" i="8"/>
  <c r="E58" i="8"/>
  <c r="J28" i="8"/>
  <c r="E28" i="8"/>
  <c r="J90" i="8"/>
  <c r="J27" i="8"/>
  <c r="J25" i="8"/>
  <c r="E25" i="8"/>
  <c r="J89" i="8"/>
  <c r="J24" i="8"/>
  <c r="J22" i="8"/>
  <c r="E22" i="8"/>
  <c r="F63" i="8"/>
  <c r="J21" i="8"/>
  <c r="J19" i="8"/>
  <c r="E19" i="8"/>
  <c r="F89" i="8"/>
  <c r="J18" i="8"/>
  <c r="J16" i="8"/>
  <c r="J60" i="8"/>
  <c r="E7" i="8"/>
  <c r="E52" i="8"/>
  <c r="J41" i="7"/>
  <c r="J40" i="7"/>
  <c r="AY62" i="1"/>
  <c r="J39" i="7"/>
  <c r="AX62" i="1"/>
  <c r="BI118" i="7"/>
  <c r="BH118" i="7"/>
  <c r="BG118" i="7"/>
  <c r="BF118" i="7"/>
  <c r="T118" i="7"/>
  <c r="T117" i="7"/>
  <c r="R118" i="7"/>
  <c r="R117" i="7"/>
  <c r="P118" i="7"/>
  <c r="P117" i="7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F87" i="7"/>
  <c r="E85" i="7"/>
  <c r="F60" i="7"/>
  <c r="E58" i="7"/>
  <c r="J28" i="7"/>
  <c r="E28" i="7"/>
  <c r="J90" i="7"/>
  <c r="J27" i="7"/>
  <c r="J25" i="7"/>
  <c r="E25" i="7"/>
  <c r="J89" i="7"/>
  <c r="J24" i="7"/>
  <c r="J22" i="7"/>
  <c r="E22" i="7"/>
  <c r="F63" i="7"/>
  <c r="J21" i="7"/>
  <c r="J19" i="7"/>
  <c r="E19" i="7"/>
  <c r="F62" i="7"/>
  <c r="J18" i="7"/>
  <c r="J16" i="7"/>
  <c r="J60" i="7"/>
  <c r="E7" i="7"/>
  <c r="E79" i="7"/>
  <c r="J41" i="6"/>
  <c r="J40" i="6"/>
  <c r="AY61" i="1"/>
  <c r="J39" i="6"/>
  <c r="AX61" i="1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F89" i="6"/>
  <c r="E87" i="6"/>
  <c r="F60" i="6"/>
  <c r="E58" i="6"/>
  <c r="J28" i="6"/>
  <c r="E28" i="6"/>
  <c r="J63" i="6"/>
  <c r="J27" i="6"/>
  <c r="J25" i="6"/>
  <c r="E25" i="6"/>
  <c r="J91" i="6"/>
  <c r="J24" i="6"/>
  <c r="J22" i="6"/>
  <c r="E22" i="6"/>
  <c r="F63" i="6"/>
  <c r="J21" i="6"/>
  <c r="J19" i="6"/>
  <c r="E19" i="6"/>
  <c r="F62" i="6"/>
  <c r="J18" i="6"/>
  <c r="J16" i="6"/>
  <c r="J89" i="6"/>
  <c r="E7" i="6"/>
  <c r="E52" i="6"/>
  <c r="J39" i="5"/>
  <c r="J38" i="5"/>
  <c r="AY59" i="1"/>
  <c r="J37" i="5"/>
  <c r="AX59" i="1"/>
  <c r="BI523" i="5"/>
  <c r="BH523" i="5"/>
  <c r="BG523" i="5"/>
  <c r="BF523" i="5"/>
  <c r="T523" i="5"/>
  <c r="R523" i="5"/>
  <c r="P523" i="5"/>
  <c r="BI521" i="5"/>
  <c r="BH521" i="5"/>
  <c r="BG521" i="5"/>
  <c r="BF521" i="5"/>
  <c r="T521" i="5"/>
  <c r="R521" i="5"/>
  <c r="P521" i="5"/>
  <c r="BI517" i="5"/>
  <c r="BH517" i="5"/>
  <c r="BG517" i="5"/>
  <c r="BF517" i="5"/>
  <c r="T517" i="5"/>
  <c r="R517" i="5"/>
  <c r="P517" i="5"/>
  <c r="BI514" i="5"/>
  <c r="BH514" i="5"/>
  <c r="BG514" i="5"/>
  <c r="BF514" i="5"/>
  <c r="T514" i="5"/>
  <c r="R514" i="5"/>
  <c r="P514" i="5"/>
  <c r="BI511" i="5"/>
  <c r="BH511" i="5"/>
  <c r="BG511" i="5"/>
  <c r="BF511" i="5"/>
  <c r="T511" i="5"/>
  <c r="R511" i="5"/>
  <c r="P511" i="5"/>
  <c r="BI508" i="5"/>
  <c r="BH508" i="5"/>
  <c r="BG508" i="5"/>
  <c r="BF508" i="5"/>
  <c r="T508" i="5"/>
  <c r="R508" i="5"/>
  <c r="P508" i="5"/>
  <c r="BI505" i="5"/>
  <c r="BH505" i="5"/>
  <c r="BG505" i="5"/>
  <c r="BF505" i="5"/>
  <c r="T505" i="5"/>
  <c r="R505" i="5"/>
  <c r="P505" i="5"/>
  <c r="BI502" i="5"/>
  <c r="BH502" i="5"/>
  <c r="BG502" i="5"/>
  <c r="BF502" i="5"/>
  <c r="T502" i="5"/>
  <c r="R502" i="5"/>
  <c r="P502" i="5"/>
  <c r="BI499" i="5"/>
  <c r="BH499" i="5"/>
  <c r="BG499" i="5"/>
  <c r="BF499" i="5"/>
  <c r="T499" i="5"/>
  <c r="R499" i="5"/>
  <c r="P499" i="5"/>
  <c r="BI496" i="5"/>
  <c r="BH496" i="5"/>
  <c r="BG496" i="5"/>
  <c r="BF496" i="5"/>
  <c r="T496" i="5"/>
  <c r="R496" i="5"/>
  <c r="P496" i="5"/>
  <c r="BI493" i="5"/>
  <c r="BH493" i="5"/>
  <c r="BG493" i="5"/>
  <c r="BF493" i="5"/>
  <c r="T493" i="5"/>
  <c r="R493" i="5"/>
  <c r="P493" i="5"/>
  <c r="BI490" i="5"/>
  <c r="BH490" i="5"/>
  <c r="BG490" i="5"/>
  <c r="BF490" i="5"/>
  <c r="T490" i="5"/>
  <c r="R490" i="5"/>
  <c r="P490" i="5"/>
  <c r="BI487" i="5"/>
  <c r="BH487" i="5"/>
  <c r="BG487" i="5"/>
  <c r="BF487" i="5"/>
  <c r="T487" i="5"/>
  <c r="R487" i="5"/>
  <c r="P487" i="5"/>
  <c r="BI484" i="5"/>
  <c r="BH484" i="5"/>
  <c r="BG484" i="5"/>
  <c r="BF484" i="5"/>
  <c r="T484" i="5"/>
  <c r="R484" i="5"/>
  <c r="P484" i="5"/>
  <c r="BI481" i="5"/>
  <c r="BH481" i="5"/>
  <c r="BG481" i="5"/>
  <c r="BF481" i="5"/>
  <c r="T481" i="5"/>
  <c r="R481" i="5"/>
  <c r="P481" i="5"/>
  <c r="BI478" i="5"/>
  <c r="BH478" i="5"/>
  <c r="BG478" i="5"/>
  <c r="BF478" i="5"/>
  <c r="T478" i="5"/>
  <c r="R478" i="5"/>
  <c r="P478" i="5"/>
  <c r="BI475" i="5"/>
  <c r="BH475" i="5"/>
  <c r="BG475" i="5"/>
  <c r="BF475" i="5"/>
  <c r="T475" i="5"/>
  <c r="R475" i="5"/>
  <c r="P475" i="5"/>
  <c r="BI472" i="5"/>
  <c r="BH472" i="5"/>
  <c r="BG472" i="5"/>
  <c r="BF472" i="5"/>
  <c r="T472" i="5"/>
  <c r="R472" i="5"/>
  <c r="P472" i="5"/>
  <c r="BI469" i="5"/>
  <c r="BH469" i="5"/>
  <c r="BG469" i="5"/>
  <c r="BF469" i="5"/>
  <c r="T469" i="5"/>
  <c r="R469" i="5"/>
  <c r="P469" i="5"/>
  <c r="BI467" i="5"/>
  <c r="BH467" i="5"/>
  <c r="BG467" i="5"/>
  <c r="BF467" i="5"/>
  <c r="T467" i="5"/>
  <c r="R467" i="5"/>
  <c r="P467" i="5"/>
  <c r="BI464" i="5"/>
  <c r="BH464" i="5"/>
  <c r="BG464" i="5"/>
  <c r="BF464" i="5"/>
  <c r="T464" i="5"/>
  <c r="R464" i="5"/>
  <c r="P464" i="5"/>
  <c r="BI460" i="5"/>
  <c r="BH460" i="5"/>
  <c r="BG460" i="5"/>
  <c r="BF460" i="5"/>
  <c r="T460" i="5"/>
  <c r="R460" i="5"/>
  <c r="P460" i="5"/>
  <c r="BI457" i="5"/>
  <c r="BH457" i="5"/>
  <c r="BG457" i="5"/>
  <c r="BF457" i="5"/>
  <c r="T457" i="5"/>
  <c r="R457" i="5"/>
  <c r="P457" i="5"/>
  <c r="BI454" i="5"/>
  <c r="BH454" i="5"/>
  <c r="BG454" i="5"/>
  <c r="BF454" i="5"/>
  <c r="T454" i="5"/>
  <c r="R454" i="5"/>
  <c r="P454" i="5"/>
  <c r="BI451" i="5"/>
  <c r="BH451" i="5"/>
  <c r="BG451" i="5"/>
  <c r="BF451" i="5"/>
  <c r="T451" i="5"/>
  <c r="R451" i="5"/>
  <c r="P451" i="5"/>
  <c r="BI448" i="5"/>
  <c r="BH448" i="5"/>
  <c r="BG448" i="5"/>
  <c r="BF448" i="5"/>
  <c r="T448" i="5"/>
  <c r="R448" i="5"/>
  <c r="P448" i="5"/>
  <c r="BI445" i="5"/>
  <c r="BH445" i="5"/>
  <c r="BG445" i="5"/>
  <c r="BF445" i="5"/>
  <c r="T445" i="5"/>
  <c r="R445" i="5"/>
  <c r="P445" i="5"/>
  <c r="BI442" i="5"/>
  <c r="BH442" i="5"/>
  <c r="BG442" i="5"/>
  <c r="BF442" i="5"/>
  <c r="T442" i="5"/>
  <c r="R442" i="5"/>
  <c r="P442" i="5"/>
  <c r="BI439" i="5"/>
  <c r="BH439" i="5"/>
  <c r="BG439" i="5"/>
  <c r="BF439" i="5"/>
  <c r="T439" i="5"/>
  <c r="R439" i="5"/>
  <c r="P439" i="5"/>
  <c r="BI436" i="5"/>
  <c r="BH436" i="5"/>
  <c r="BG436" i="5"/>
  <c r="BF436" i="5"/>
  <c r="T436" i="5"/>
  <c r="R436" i="5"/>
  <c r="P436" i="5"/>
  <c r="BI433" i="5"/>
  <c r="BH433" i="5"/>
  <c r="BG433" i="5"/>
  <c r="BF433" i="5"/>
  <c r="T433" i="5"/>
  <c r="R433" i="5"/>
  <c r="P433" i="5"/>
  <c r="BI430" i="5"/>
  <c r="BH430" i="5"/>
  <c r="BG430" i="5"/>
  <c r="BF430" i="5"/>
  <c r="T430" i="5"/>
  <c r="R430" i="5"/>
  <c r="P430" i="5"/>
  <c r="BI427" i="5"/>
  <c r="BH427" i="5"/>
  <c r="BG427" i="5"/>
  <c r="BF427" i="5"/>
  <c r="T427" i="5"/>
  <c r="R427" i="5"/>
  <c r="P427" i="5"/>
  <c r="BI424" i="5"/>
  <c r="BH424" i="5"/>
  <c r="BG424" i="5"/>
  <c r="BF424" i="5"/>
  <c r="T424" i="5"/>
  <c r="R424" i="5"/>
  <c r="P424" i="5"/>
  <c r="BI421" i="5"/>
  <c r="BH421" i="5"/>
  <c r="BG421" i="5"/>
  <c r="BF421" i="5"/>
  <c r="T421" i="5"/>
  <c r="R421" i="5"/>
  <c r="P421" i="5"/>
  <c r="BI418" i="5"/>
  <c r="BH418" i="5"/>
  <c r="BG418" i="5"/>
  <c r="BF418" i="5"/>
  <c r="T418" i="5"/>
  <c r="R418" i="5"/>
  <c r="P418" i="5"/>
  <c r="BI415" i="5"/>
  <c r="BH415" i="5"/>
  <c r="BG415" i="5"/>
  <c r="BF415" i="5"/>
  <c r="T415" i="5"/>
  <c r="R415" i="5"/>
  <c r="P415" i="5"/>
  <c r="BI412" i="5"/>
  <c r="BH412" i="5"/>
  <c r="BG412" i="5"/>
  <c r="BF412" i="5"/>
  <c r="T412" i="5"/>
  <c r="R412" i="5"/>
  <c r="P412" i="5"/>
  <c r="BI409" i="5"/>
  <c r="BH409" i="5"/>
  <c r="BG409" i="5"/>
  <c r="BF409" i="5"/>
  <c r="T409" i="5"/>
  <c r="R409" i="5"/>
  <c r="P409" i="5"/>
  <c r="BI406" i="5"/>
  <c r="BH406" i="5"/>
  <c r="BG406" i="5"/>
  <c r="BF406" i="5"/>
  <c r="T406" i="5"/>
  <c r="R406" i="5"/>
  <c r="P406" i="5"/>
  <c r="BI403" i="5"/>
  <c r="BH403" i="5"/>
  <c r="BG403" i="5"/>
  <c r="BF403" i="5"/>
  <c r="T403" i="5"/>
  <c r="R403" i="5"/>
  <c r="P403" i="5"/>
  <c r="BI400" i="5"/>
  <c r="BH400" i="5"/>
  <c r="BG400" i="5"/>
  <c r="BF400" i="5"/>
  <c r="T400" i="5"/>
  <c r="R400" i="5"/>
  <c r="P400" i="5"/>
  <c r="BI397" i="5"/>
  <c r="BH397" i="5"/>
  <c r="BG397" i="5"/>
  <c r="BF397" i="5"/>
  <c r="T397" i="5"/>
  <c r="R397" i="5"/>
  <c r="P397" i="5"/>
  <c r="BI394" i="5"/>
  <c r="BH394" i="5"/>
  <c r="BG394" i="5"/>
  <c r="BF394" i="5"/>
  <c r="T394" i="5"/>
  <c r="R394" i="5"/>
  <c r="P394" i="5"/>
  <c r="BI391" i="5"/>
  <c r="BH391" i="5"/>
  <c r="BG391" i="5"/>
  <c r="BF391" i="5"/>
  <c r="T391" i="5"/>
  <c r="R391" i="5"/>
  <c r="P391" i="5"/>
  <c r="BI388" i="5"/>
  <c r="BH388" i="5"/>
  <c r="BG388" i="5"/>
  <c r="BF388" i="5"/>
  <c r="T388" i="5"/>
  <c r="R388" i="5"/>
  <c r="P388" i="5"/>
  <c r="BI385" i="5"/>
  <c r="BH385" i="5"/>
  <c r="BG385" i="5"/>
  <c r="BF385" i="5"/>
  <c r="T385" i="5"/>
  <c r="R385" i="5"/>
  <c r="P385" i="5"/>
  <c r="BI382" i="5"/>
  <c r="BH382" i="5"/>
  <c r="BG382" i="5"/>
  <c r="BF382" i="5"/>
  <c r="T382" i="5"/>
  <c r="R382" i="5"/>
  <c r="P382" i="5"/>
  <c r="BI379" i="5"/>
  <c r="BH379" i="5"/>
  <c r="BG379" i="5"/>
  <c r="BF379" i="5"/>
  <c r="T379" i="5"/>
  <c r="R379" i="5"/>
  <c r="P379" i="5"/>
  <c r="BI376" i="5"/>
  <c r="BH376" i="5"/>
  <c r="BG376" i="5"/>
  <c r="BF376" i="5"/>
  <c r="T376" i="5"/>
  <c r="R376" i="5"/>
  <c r="P376" i="5"/>
  <c r="BI373" i="5"/>
  <c r="BH373" i="5"/>
  <c r="BG373" i="5"/>
  <c r="BF373" i="5"/>
  <c r="T373" i="5"/>
  <c r="R373" i="5"/>
  <c r="P373" i="5"/>
  <c r="BI370" i="5"/>
  <c r="BH370" i="5"/>
  <c r="BG370" i="5"/>
  <c r="BF370" i="5"/>
  <c r="T370" i="5"/>
  <c r="R370" i="5"/>
  <c r="P370" i="5"/>
  <c r="BI367" i="5"/>
  <c r="BH367" i="5"/>
  <c r="BG367" i="5"/>
  <c r="BF367" i="5"/>
  <c r="T367" i="5"/>
  <c r="R367" i="5"/>
  <c r="P367" i="5"/>
  <c r="BI364" i="5"/>
  <c r="BH364" i="5"/>
  <c r="BG364" i="5"/>
  <c r="BF364" i="5"/>
  <c r="T364" i="5"/>
  <c r="R364" i="5"/>
  <c r="P364" i="5"/>
  <c r="BI361" i="5"/>
  <c r="BH361" i="5"/>
  <c r="BG361" i="5"/>
  <c r="BF361" i="5"/>
  <c r="T361" i="5"/>
  <c r="R361" i="5"/>
  <c r="P361" i="5"/>
  <c r="BI358" i="5"/>
  <c r="BH358" i="5"/>
  <c r="BG358" i="5"/>
  <c r="BF358" i="5"/>
  <c r="T358" i="5"/>
  <c r="R358" i="5"/>
  <c r="P358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R352" i="5"/>
  <c r="P352" i="5"/>
  <c r="BI349" i="5"/>
  <c r="BH349" i="5"/>
  <c r="BG349" i="5"/>
  <c r="BF349" i="5"/>
  <c r="T349" i="5"/>
  <c r="R349" i="5"/>
  <c r="P349" i="5"/>
  <c r="BI346" i="5"/>
  <c r="BH346" i="5"/>
  <c r="BG346" i="5"/>
  <c r="BF346" i="5"/>
  <c r="T346" i="5"/>
  <c r="R346" i="5"/>
  <c r="P346" i="5"/>
  <c r="BI343" i="5"/>
  <c r="BH343" i="5"/>
  <c r="BG343" i="5"/>
  <c r="BF343" i="5"/>
  <c r="T343" i="5"/>
  <c r="R343" i="5"/>
  <c r="P343" i="5"/>
  <c r="BI340" i="5"/>
  <c r="BH340" i="5"/>
  <c r="BG340" i="5"/>
  <c r="BF340" i="5"/>
  <c r="T340" i="5"/>
  <c r="R340" i="5"/>
  <c r="P340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5" i="5"/>
  <c r="BH325" i="5"/>
  <c r="BG325" i="5"/>
  <c r="BF325" i="5"/>
  <c r="T325" i="5"/>
  <c r="R325" i="5"/>
  <c r="P325" i="5"/>
  <c r="BI321" i="5"/>
  <c r="BH321" i="5"/>
  <c r="BG321" i="5"/>
  <c r="BF321" i="5"/>
  <c r="T321" i="5"/>
  <c r="R321" i="5"/>
  <c r="P321" i="5"/>
  <c r="BI318" i="5"/>
  <c r="BH318" i="5"/>
  <c r="BG318" i="5"/>
  <c r="BF318" i="5"/>
  <c r="T318" i="5"/>
  <c r="R318" i="5"/>
  <c r="P318" i="5"/>
  <c r="BI315" i="5"/>
  <c r="BH315" i="5"/>
  <c r="BG315" i="5"/>
  <c r="BF315" i="5"/>
  <c r="T315" i="5"/>
  <c r="R315" i="5"/>
  <c r="P315" i="5"/>
  <c r="BI312" i="5"/>
  <c r="BH312" i="5"/>
  <c r="BG312" i="5"/>
  <c r="BF312" i="5"/>
  <c r="T312" i="5"/>
  <c r="R312" i="5"/>
  <c r="P312" i="5"/>
  <c r="BI309" i="5"/>
  <c r="BH309" i="5"/>
  <c r="BG309" i="5"/>
  <c r="BF309" i="5"/>
  <c r="T309" i="5"/>
  <c r="R309" i="5"/>
  <c r="P309" i="5"/>
  <c r="BI306" i="5"/>
  <c r="BH306" i="5"/>
  <c r="BG306" i="5"/>
  <c r="BF306" i="5"/>
  <c r="T306" i="5"/>
  <c r="R306" i="5"/>
  <c r="P306" i="5"/>
  <c r="BI303" i="5"/>
  <c r="BH303" i="5"/>
  <c r="BG303" i="5"/>
  <c r="BF303" i="5"/>
  <c r="T303" i="5"/>
  <c r="R303" i="5"/>
  <c r="P303" i="5"/>
  <c r="BI300" i="5"/>
  <c r="BH300" i="5"/>
  <c r="BG300" i="5"/>
  <c r="BF300" i="5"/>
  <c r="T300" i="5"/>
  <c r="R300" i="5"/>
  <c r="P300" i="5"/>
  <c r="BI297" i="5"/>
  <c r="BH297" i="5"/>
  <c r="BG297" i="5"/>
  <c r="BF297" i="5"/>
  <c r="T297" i="5"/>
  <c r="R297" i="5"/>
  <c r="P297" i="5"/>
  <c r="BI294" i="5"/>
  <c r="BH294" i="5"/>
  <c r="BG294" i="5"/>
  <c r="BF294" i="5"/>
  <c r="T294" i="5"/>
  <c r="R294" i="5"/>
  <c r="P294" i="5"/>
  <c r="BI291" i="5"/>
  <c r="BH291" i="5"/>
  <c r="BG291" i="5"/>
  <c r="BF291" i="5"/>
  <c r="T291" i="5"/>
  <c r="R291" i="5"/>
  <c r="P291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3" i="5"/>
  <c r="BH243" i="5"/>
  <c r="BG243" i="5"/>
  <c r="BF243" i="5"/>
  <c r="T243" i="5"/>
  <c r="R243" i="5"/>
  <c r="P243" i="5"/>
  <c r="BI240" i="5"/>
  <c r="BH240" i="5"/>
  <c r="BG240" i="5"/>
  <c r="BF240" i="5"/>
  <c r="T240" i="5"/>
  <c r="R240" i="5"/>
  <c r="P240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T92" i="5"/>
  <c r="R93" i="5"/>
  <c r="R92" i="5"/>
  <c r="P93" i="5"/>
  <c r="P92" i="5"/>
  <c r="F85" i="5"/>
  <c r="E83" i="5"/>
  <c r="F56" i="5"/>
  <c r="E54" i="5"/>
  <c r="J26" i="5"/>
  <c r="E26" i="5"/>
  <c r="J59" i="5"/>
  <c r="J25" i="5"/>
  <c r="J23" i="5"/>
  <c r="E23" i="5"/>
  <c r="J87" i="5"/>
  <c r="J22" i="5"/>
  <c r="J20" i="5"/>
  <c r="E20" i="5"/>
  <c r="F59" i="5"/>
  <c r="J19" i="5"/>
  <c r="J17" i="5"/>
  <c r="E17" i="5"/>
  <c r="F58" i="5"/>
  <c r="J16" i="5"/>
  <c r="J14" i="5"/>
  <c r="J56" i="5"/>
  <c r="E7" i="5"/>
  <c r="E79" i="5"/>
  <c r="J39" i="4"/>
  <c r="J38" i="4"/>
  <c r="AY58" i="1"/>
  <c r="J37" i="4"/>
  <c r="AX58" i="1"/>
  <c r="BI406" i="4"/>
  <c r="BH406" i="4"/>
  <c r="BG406" i="4"/>
  <c r="BF406" i="4"/>
  <c r="T406" i="4"/>
  <c r="R406" i="4"/>
  <c r="P406" i="4"/>
  <c r="BI402" i="4"/>
  <c r="BH402" i="4"/>
  <c r="BG402" i="4"/>
  <c r="BF402" i="4"/>
  <c r="T402" i="4"/>
  <c r="R402" i="4"/>
  <c r="P402" i="4"/>
  <c r="BI398" i="4"/>
  <c r="BH398" i="4"/>
  <c r="BG398" i="4"/>
  <c r="BF398" i="4"/>
  <c r="T398" i="4"/>
  <c r="R398" i="4"/>
  <c r="P398" i="4"/>
  <c r="BI394" i="4"/>
  <c r="BH394" i="4"/>
  <c r="BG394" i="4"/>
  <c r="BF394" i="4"/>
  <c r="T394" i="4"/>
  <c r="R394" i="4"/>
  <c r="P394" i="4"/>
  <c r="BI390" i="4"/>
  <c r="BH390" i="4"/>
  <c r="BG390" i="4"/>
  <c r="BF390" i="4"/>
  <c r="T390" i="4"/>
  <c r="R390" i="4"/>
  <c r="P390" i="4"/>
  <c r="BI386" i="4"/>
  <c r="BH386" i="4"/>
  <c r="BG386" i="4"/>
  <c r="BF386" i="4"/>
  <c r="T386" i="4"/>
  <c r="R386" i="4"/>
  <c r="P386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70" i="4"/>
  <c r="BH370" i="4"/>
  <c r="BG370" i="4"/>
  <c r="BF370" i="4"/>
  <c r="T370" i="4"/>
  <c r="R370" i="4"/>
  <c r="P370" i="4"/>
  <c r="BI366" i="4"/>
  <c r="BH366" i="4"/>
  <c r="BG366" i="4"/>
  <c r="BF366" i="4"/>
  <c r="T366" i="4"/>
  <c r="R366" i="4"/>
  <c r="P366" i="4"/>
  <c r="BI362" i="4"/>
  <c r="BH362" i="4"/>
  <c r="BG362" i="4"/>
  <c r="BF362" i="4"/>
  <c r="T362" i="4"/>
  <c r="R362" i="4"/>
  <c r="P362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6" i="4"/>
  <c r="BH346" i="4"/>
  <c r="BG346" i="4"/>
  <c r="BF346" i="4"/>
  <c r="T346" i="4"/>
  <c r="R346" i="4"/>
  <c r="P346" i="4"/>
  <c r="BI342" i="4"/>
  <c r="BH342" i="4"/>
  <c r="BG342" i="4"/>
  <c r="BF342" i="4"/>
  <c r="T342" i="4"/>
  <c r="R342" i="4"/>
  <c r="P342" i="4"/>
  <c r="BI338" i="4"/>
  <c r="BH338" i="4"/>
  <c r="BG338" i="4"/>
  <c r="BF338" i="4"/>
  <c r="T338" i="4"/>
  <c r="R338" i="4"/>
  <c r="P338" i="4"/>
  <c r="BI334" i="4"/>
  <c r="BH334" i="4"/>
  <c r="BG334" i="4"/>
  <c r="BF334" i="4"/>
  <c r="T334" i="4"/>
  <c r="R334" i="4"/>
  <c r="P334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4" i="4"/>
  <c r="BH314" i="4"/>
  <c r="BG314" i="4"/>
  <c r="BF314" i="4"/>
  <c r="T314" i="4"/>
  <c r="R314" i="4"/>
  <c r="P314" i="4"/>
  <c r="BI310" i="4"/>
  <c r="BH310" i="4"/>
  <c r="BG310" i="4"/>
  <c r="BF310" i="4"/>
  <c r="T310" i="4"/>
  <c r="R310" i="4"/>
  <c r="P310" i="4"/>
  <c r="BI306" i="4"/>
  <c r="BH306" i="4"/>
  <c r="BG306" i="4"/>
  <c r="BF306" i="4"/>
  <c r="T306" i="4"/>
  <c r="R306" i="4"/>
  <c r="P306" i="4"/>
  <c r="BI302" i="4"/>
  <c r="BH302" i="4"/>
  <c r="BG302" i="4"/>
  <c r="BF302" i="4"/>
  <c r="T302" i="4"/>
  <c r="R302" i="4"/>
  <c r="P302" i="4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R294" i="4"/>
  <c r="P294" i="4"/>
  <c r="BI288" i="4"/>
  <c r="BH288" i="4"/>
  <c r="BG288" i="4"/>
  <c r="BF288" i="4"/>
  <c r="T288" i="4"/>
  <c r="R288" i="4"/>
  <c r="P288" i="4"/>
  <c r="BI284" i="4"/>
  <c r="BH284" i="4"/>
  <c r="BG284" i="4"/>
  <c r="BF284" i="4"/>
  <c r="T284" i="4"/>
  <c r="R284" i="4"/>
  <c r="P284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3" i="4"/>
  <c r="BH233" i="4"/>
  <c r="BG233" i="4"/>
  <c r="BF233" i="4"/>
  <c r="T233" i="4"/>
  <c r="R233" i="4"/>
  <c r="P233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3" i="4"/>
  <c r="BH213" i="4"/>
  <c r="BG213" i="4"/>
  <c r="BF213" i="4"/>
  <c r="T213" i="4"/>
  <c r="R213" i="4"/>
  <c r="P213" i="4"/>
  <c r="BI205" i="4"/>
  <c r="BH205" i="4"/>
  <c r="BG205" i="4"/>
  <c r="BF205" i="4"/>
  <c r="T205" i="4"/>
  <c r="R205" i="4"/>
  <c r="P205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3" i="4"/>
  <c r="BH93" i="4"/>
  <c r="BG93" i="4"/>
  <c r="BF93" i="4"/>
  <c r="T93" i="4"/>
  <c r="R93" i="4"/>
  <c r="P93" i="4"/>
  <c r="F84" i="4"/>
  <c r="E82" i="4"/>
  <c r="F56" i="4"/>
  <c r="E54" i="4"/>
  <c r="J26" i="4"/>
  <c r="E26" i="4"/>
  <c r="J87" i="4"/>
  <c r="J25" i="4"/>
  <c r="J23" i="4"/>
  <c r="E23" i="4"/>
  <c r="J58" i="4"/>
  <c r="J22" i="4"/>
  <c r="J20" i="4"/>
  <c r="E20" i="4"/>
  <c r="F59" i="4"/>
  <c r="J19" i="4"/>
  <c r="J17" i="4"/>
  <c r="E17" i="4"/>
  <c r="F86" i="4"/>
  <c r="J16" i="4"/>
  <c r="J14" i="4"/>
  <c r="J56" i="4"/>
  <c r="E7" i="4"/>
  <c r="E78" i="4"/>
  <c r="J39" i="3"/>
  <c r="J38" i="3"/>
  <c r="AY57" i="1"/>
  <c r="J37" i="3"/>
  <c r="AX57" i="1"/>
  <c r="BI1116" i="3"/>
  <c r="BH1116" i="3"/>
  <c r="BG1116" i="3"/>
  <c r="BF1116" i="3"/>
  <c r="T1116" i="3"/>
  <c r="T1115" i="3"/>
  <c r="R1116" i="3"/>
  <c r="R1115" i="3"/>
  <c r="P1116" i="3"/>
  <c r="P1115" i="3"/>
  <c r="BI1112" i="3"/>
  <c r="BH1112" i="3"/>
  <c r="BG1112" i="3"/>
  <c r="BF1112" i="3"/>
  <c r="T1112" i="3"/>
  <c r="R1112" i="3"/>
  <c r="P1112" i="3"/>
  <c r="BI1107" i="3"/>
  <c r="BH1107" i="3"/>
  <c r="BG1107" i="3"/>
  <c r="BF1107" i="3"/>
  <c r="T1107" i="3"/>
  <c r="R1107" i="3"/>
  <c r="P1107" i="3"/>
  <c r="BI1094" i="3"/>
  <c r="BH1094" i="3"/>
  <c r="BG1094" i="3"/>
  <c r="BF1094" i="3"/>
  <c r="T1094" i="3"/>
  <c r="R1094" i="3"/>
  <c r="P1094" i="3"/>
  <c r="BI1090" i="3"/>
  <c r="BH1090" i="3"/>
  <c r="BG1090" i="3"/>
  <c r="BF1090" i="3"/>
  <c r="T1090" i="3"/>
  <c r="R1090" i="3"/>
  <c r="P1090" i="3"/>
  <c r="BI1086" i="3"/>
  <c r="BH1086" i="3"/>
  <c r="BG1086" i="3"/>
  <c r="BF1086" i="3"/>
  <c r="T1086" i="3"/>
  <c r="R1086" i="3"/>
  <c r="P1086" i="3"/>
  <c r="BI1073" i="3"/>
  <c r="BH1073" i="3"/>
  <c r="BG1073" i="3"/>
  <c r="BF1073" i="3"/>
  <c r="T1073" i="3"/>
  <c r="R1073" i="3"/>
  <c r="P1073" i="3"/>
  <c r="BI1062" i="3"/>
  <c r="BH1062" i="3"/>
  <c r="BG1062" i="3"/>
  <c r="BF1062" i="3"/>
  <c r="T1062" i="3"/>
  <c r="R1062" i="3"/>
  <c r="P1062" i="3"/>
  <c r="BI1053" i="3"/>
  <c r="BH1053" i="3"/>
  <c r="BG1053" i="3"/>
  <c r="BF1053" i="3"/>
  <c r="T1053" i="3"/>
  <c r="R1053" i="3"/>
  <c r="P1053" i="3"/>
  <c r="BI1042" i="3"/>
  <c r="BH1042" i="3"/>
  <c r="BG1042" i="3"/>
  <c r="BF1042" i="3"/>
  <c r="T1042" i="3"/>
  <c r="R1042" i="3"/>
  <c r="P1042" i="3"/>
  <c r="BI1039" i="3"/>
  <c r="BH1039" i="3"/>
  <c r="BG1039" i="3"/>
  <c r="BF1039" i="3"/>
  <c r="T1039" i="3"/>
  <c r="R1039" i="3"/>
  <c r="P1039" i="3"/>
  <c r="BI1026" i="3"/>
  <c r="BH1026" i="3"/>
  <c r="BG1026" i="3"/>
  <c r="BF1026" i="3"/>
  <c r="T1026" i="3"/>
  <c r="R1026" i="3"/>
  <c r="P1026" i="3"/>
  <c r="BI1020" i="3"/>
  <c r="BH1020" i="3"/>
  <c r="BG1020" i="3"/>
  <c r="BF1020" i="3"/>
  <c r="T1020" i="3"/>
  <c r="R1020" i="3"/>
  <c r="P1020" i="3"/>
  <c r="BI1007" i="3"/>
  <c r="BH1007" i="3"/>
  <c r="BG1007" i="3"/>
  <c r="BF1007" i="3"/>
  <c r="T1007" i="3"/>
  <c r="R1007" i="3"/>
  <c r="P1007" i="3"/>
  <c r="BI993" i="3"/>
  <c r="BH993" i="3"/>
  <c r="BG993" i="3"/>
  <c r="BF993" i="3"/>
  <c r="T993" i="3"/>
  <c r="R993" i="3"/>
  <c r="P993" i="3"/>
  <c r="BI980" i="3"/>
  <c r="BH980" i="3"/>
  <c r="BG980" i="3"/>
  <c r="BF980" i="3"/>
  <c r="T980" i="3"/>
  <c r="R980" i="3"/>
  <c r="P980" i="3"/>
  <c r="BI967" i="3"/>
  <c r="BH967" i="3"/>
  <c r="BG967" i="3"/>
  <c r="BF967" i="3"/>
  <c r="T967" i="3"/>
  <c r="R967" i="3"/>
  <c r="P967" i="3"/>
  <c r="BI964" i="3"/>
  <c r="BH964" i="3"/>
  <c r="BG964" i="3"/>
  <c r="BF964" i="3"/>
  <c r="T964" i="3"/>
  <c r="R964" i="3"/>
  <c r="P964" i="3"/>
  <c r="BI956" i="3"/>
  <c r="BH956" i="3"/>
  <c r="BG956" i="3"/>
  <c r="BF956" i="3"/>
  <c r="T956" i="3"/>
  <c r="R956" i="3"/>
  <c r="P956" i="3"/>
  <c r="BI950" i="3"/>
  <c r="BH950" i="3"/>
  <c r="BG950" i="3"/>
  <c r="BF950" i="3"/>
  <c r="T950" i="3"/>
  <c r="R950" i="3"/>
  <c r="P950" i="3"/>
  <c r="BI942" i="3"/>
  <c r="BH942" i="3"/>
  <c r="BG942" i="3"/>
  <c r="BF942" i="3"/>
  <c r="T942" i="3"/>
  <c r="R942" i="3"/>
  <c r="P942" i="3"/>
  <c r="BI932" i="3"/>
  <c r="BH932" i="3"/>
  <c r="BG932" i="3"/>
  <c r="BF932" i="3"/>
  <c r="T932" i="3"/>
  <c r="R932" i="3"/>
  <c r="P932" i="3"/>
  <c r="BI929" i="3"/>
  <c r="BH929" i="3"/>
  <c r="BG929" i="3"/>
  <c r="BF929" i="3"/>
  <c r="T929" i="3"/>
  <c r="R929" i="3"/>
  <c r="P929" i="3"/>
  <c r="BI917" i="3"/>
  <c r="BH917" i="3"/>
  <c r="BG917" i="3"/>
  <c r="BF917" i="3"/>
  <c r="T917" i="3"/>
  <c r="R917" i="3"/>
  <c r="P917" i="3"/>
  <c r="BI914" i="3"/>
  <c r="BH914" i="3"/>
  <c r="BG914" i="3"/>
  <c r="BF914" i="3"/>
  <c r="T914" i="3"/>
  <c r="R914" i="3"/>
  <c r="P914" i="3"/>
  <c r="BI899" i="3"/>
  <c r="BH899" i="3"/>
  <c r="BG899" i="3"/>
  <c r="BF899" i="3"/>
  <c r="T899" i="3"/>
  <c r="R899" i="3"/>
  <c r="P899" i="3"/>
  <c r="BI896" i="3"/>
  <c r="BH896" i="3"/>
  <c r="BG896" i="3"/>
  <c r="BF896" i="3"/>
  <c r="T896" i="3"/>
  <c r="R896" i="3"/>
  <c r="P896" i="3"/>
  <c r="BI881" i="3"/>
  <c r="BH881" i="3"/>
  <c r="BG881" i="3"/>
  <c r="BF881" i="3"/>
  <c r="T881" i="3"/>
  <c r="R881" i="3"/>
  <c r="P881" i="3"/>
  <c r="BI877" i="3"/>
  <c r="BH877" i="3"/>
  <c r="BG877" i="3"/>
  <c r="BF877" i="3"/>
  <c r="T877" i="3"/>
  <c r="R877" i="3"/>
  <c r="P877" i="3"/>
  <c r="BI873" i="3"/>
  <c r="BH873" i="3"/>
  <c r="BG873" i="3"/>
  <c r="BF873" i="3"/>
  <c r="T873" i="3"/>
  <c r="R873" i="3"/>
  <c r="P873" i="3"/>
  <c r="BI861" i="3"/>
  <c r="BH861" i="3"/>
  <c r="BG861" i="3"/>
  <c r="BF861" i="3"/>
  <c r="T861" i="3"/>
  <c r="R861" i="3"/>
  <c r="P861" i="3"/>
  <c r="BI849" i="3"/>
  <c r="BH849" i="3"/>
  <c r="BG849" i="3"/>
  <c r="BF849" i="3"/>
  <c r="T849" i="3"/>
  <c r="R849" i="3"/>
  <c r="P849" i="3"/>
  <c r="BI846" i="3"/>
  <c r="BH846" i="3"/>
  <c r="BG846" i="3"/>
  <c r="BF846" i="3"/>
  <c r="T846" i="3"/>
  <c r="R846" i="3"/>
  <c r="P846" i="3"/>
  <c r="BI823" i="3"/>
  <c r="BH823" i="3"/>
  <c r="BG823" i="3"/>
  <c r="BF823" i="3"/>
  <c r="T823" i="3"/>
  <c r="R823" i="3"/>
  <c r="P823" i="3"/>
  <c r="BI818" i="3"/>
  <c r="BH818" i="3"/>
  <c r="BG818" i="3"/>
  <c r="BF818" i="3"/>
  <c r="T818" i="3"/>
  <c r="R818" i="3"/>
  <c r="P818" i="3"/>
  <c r="BI804" i="3"/>
  <c r="BH804" i="3"/>
  <c r="BG804" i="3"/>
  <c r="BF804" i="3"/>
  <c r="T804" i="3"/>
  <c r="R804" i="3"/>
  <c r="P804" i="3"/>
  <c r="BI791" i="3"/>
  <c r="BH791" i="3"/>
  <c r="BG791" i="3"/>
  <c r="BF791" i="3"/>
  <c r="T791" i="3"/>
  <c r="R791" i="3"/>
  <c r="P791" i="3"/>
  <c r="BI786" i="3"/>
  <c r="BH786" i="3"/>
  <c r="BG786" i="3"/>
  <c r="BF786" i="3"/>
  <c r="T786" i="3"/>
  <c r="R786" i="3"/>
  <c r="P786" i="3"/>
  <c r="BI772" i="3"/>
  <c r="BH772" i="3"/>
  <c r="BG772" i="3"/>
  <c r="BF772" i="3"/>
  <c r="T772" i="3"/>
  <c r="R772" i="3"/>
  <c r="P772" i="3"/>
  <c r="BI759" i="3"/>
  <c r="BH759" i="3"/>
  <c r="BG759" i="3"/>
  <c r="BF759" i="3"/>
  <c r="T759" i="3"/>
  <c r="R759" i="3"/>
  <c r="P759" i="3"/>
  <c r="BI755" i="3"/>
  <c r="BH755" i="3"/>
  <c r="BG755" i="3"/>
  <c r="BF755" i="3"/>
  <c r="T755" i="3"/>
  <c r="R755" i="3"/>
  <c r="P755" i="3"/>
  <c r="BI729" i="3"/>
  <c r="BH729" i="3"/>
  <c r="BG729" i="3"/>
  <c r="BF729" i="3"/>
  <c r="T729" i="3"/>
  <c r="R729" i="3"/>
  <c r="P729" i="3"/>
  <c r="BI724" i="3"/>
  <c r="BH724" i="3"/>
  <c r="BG724" i="3"/>
  <c r="BF724" i="3"/>
  <c r="T724" i="3"/>
  <c r="T723" i="3"/>
  <c r="R724" i="3"/>
  <c r="R723" i="3"/>
  <c r="P724" i="3"/>
  <c r="P723" i="3"/>
  <c r="BI720" i="3"/>
  <c r="BH720" i="3"/>
  <c r="BG720" i="3"/>
  <c r="BF720" i="3"/>
  <c r="T720" i="3"/>
  <c r="R720" i="3"/>
  <c r="P720" i="3"/>
  <c r="BI714" i="3"/>
  <c r="BH714" i="3"/>
  <c r="BG714" i="3"/>
  <c r="BF714" i="3"/>
  <c r="T714" i="3"/>
  <c r="R714" i="3"/>
  <c r="P714" i="3"/>
  <c r="BI711" i="3"/>
  <c r="BH711" i="3"/>
  <c r="BG711" i="3"/>
  <c r="BF711" i="3"/>
  <c r="T711" i="3"/>
  <c r="R711" i="3"/>
  <c r="P711" i="3"/>
  <c r="BI708" i="3"/>
  <c r="BH708" i="3"/>
  <c r="BG708" i="3"/>
  <c r="BF708" i="3"/>
  <c r="T708" i="3"/>
  <c r="R708" i="3"/>
  <c r="P708" i="3"/>
  <c r="BI702" i="3"/>
  <c r="BH702" i="3"/>
  <c r="BG702" i="3"/>
  <c r="BF702" i="3"/>
  <c r="T702" i="3"/>
  <c r="R702" i="3"/>
  <c r="P702" i="3"/>
  <c r="BI690" i="3"/>
  <c r="BH690" i="3"/>
  <c r="BG690" i="3"/>
  <c r="BF690" i="3"/>
  <c r="T690" i="3"/>
  <c r="R690" i="3"/>
  <c r="P690" i="3"/>
  <c r="BI686" i="3"/>
  <c r="BH686" i="3"/>
  <c r="BG686" i="3"/>
  <c r="BF686" i="3"/>
  <c r="T686" i="3"/>
  <c r="R686" i="3"/>
  <c r="P686" i="3"/>
  <c r="BI680" i="3"/>
  <c r="BH680" i="3"/>
  <c r="BG680" i="3"/>
  <c r="BF680" i="3"/>
  <c r="T680" i="3"/>
  <c r="R680" i="3"/>
  <c r="P680" i="3"/>
  <c r="BI668" i="3"/>
  <c r="BH668" i="3"/>
  <c r="BG668" i="3"/>
  <c r="BF668" i="3"/>
  <c r="T668" i="3"/>
  <c r="R668" i="3"/>
  <c r="P668" i="3"/>
  <c r="BI654" i="3"/>
  <c r="BH654" i="3"/>
  <c r="BG654" i="3"/>
  <c r="BF654" i="3"/>
  <c r="T654" i="3"/>
  <c r="R654" i="3"/>
  <c r="P654" i="3"/>
  <c r="BI629" i="3"/>
  <c r="BH629" i="3"/>
  <c r="BG629" i="3"/>
  <c r="BF629" i="3"/>
  <c r="T629" i="3"/>
  <c r="R629" i="3"/>
  <c r="P629" i="3"/>
  <c r="BI572" i="3"/>
  <c r="BH572" i="3"/>
  <c r="BG572" i="3"/>
  <c r="BF572" i="3"/>
  <c r="T572" i="3"/>
  <c r="R572" i="3"/>
  <c r="P572" i="3"/>
  <c r="BI564" i="3"/>
  <c r="BH564" i="3"/>
  <c r="BG564" i="3"/>
  <c r="BF564" i="3"/>
  <c r="T564" i="3"/>
  <c r="R564" i="3"/>
  <c r="P564" i="3"/>
  <c r="BI550" i="3"/>
  <c r="BH550" i="3"/>
  <c r="BG550" i="3"/>
  <c r="BF550" i="3"/>
  <c r="T550" i="3"/>
  <c r="R550" i="3"/>
  <c r="P550" i="3"/>
  <c r="BI494" i="3"/>
  <c r="BH494" i="3"/>
  <c r="BG494" i="3"/>
  <c r="BF494" i="3"/>
  <c r="T494" i="3"/>
  <c r="R494" i="3"/>
  <c r="P494" i="3"/>
  <c r="BI425" i="3"/>
  <c r="BH425" i="3"/>
  <c r="BG425" i="3"/>
  <c r="BF425" i="3"/>
  <c r="T425" i="3"/>
  <c r="R425" i="3"/>
  <c r="P425" i="3"/>
  <c r="BI420" i="3"/>
  <c r="BH420" i="3"/>
  <c r="BG420" i="3"/>
  <c r="BF420" i="3"/>
  <c r="T420" i="3"/>
  <c r="R420" i="3"/>
  <c r="P420" i="3"/>
  <c r="BI402" i="3"/>
  <c r="BH402" i="3"/>
  <c r="BG402" i="3"/>
  <c r="BF402" i="3"/>
  <c r="T402" i="3"/>
  <c r="R402" i="3"/>
  <c r="P402" i="3"/>
  <c r="BI383" i="3"/>
  <c r="BH383" i="3"/>
  <c r="BG383" i="3"/>
  <c r="BF383" i="3"/>
  <c r="T383" i="3"/>
  <c r="R383" i="3"/>
  <c r="P383" i="3"/>
  <c r="BI378" i="3"/>
  <c r="BH378" i="3"/>
  <c r="BG378" i="3"/>
  <c r="BF378" i="3"/>
  <c r="T378" i="3"/>
  <c r="R378" i="3"/>
  <c r="P378" i="3"/>
  <c r="BI375" i="3"/>
  <c r="BH375" i="3"/>
  <c r="BG375" i="3"/>
  <c r="BF375" i="3"/>
  <c r="T375" i="3"/>
  <c r="R375" i="3"/>
  <c r="P375" i="3"/>
  <c r="BI356" i="3"/>
  <c r="BH356" i="3"/>
  <c r="BG356" i="3"/>
  <c r="BF356" i="3"/>
  <c r="T356" i="3"/>
  <c r="R356" i="3"/>
  <c r="P356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0" i="3"/>
  <c r="BH300" i="3"/>
  <c r="BG300" i="3"/>
  <c r="BF300" i="3"/>
  <c r="T300" i="3"/>
  <c r="R300" i="3"/>
  <c r="P300" i="3"/>
  <c r="BI293" i="3"/>
  <c r="BH293" i="3"/>
  <c r="BG293" i="3"/>
  <c r="BF293" i="3"/>
  <c r="T293" i="3"/>
  <c r="R293" i="3"/>
  <c r="P293" i="3"/>
  <c r="BI250" i="3"/>
  <c r="BH250" i="3"/>
  <c r="BG250" i="3"/>
  <c r="BF250" i="3"/>
  <c r="T250" i="3"/>
  <c r="R250" i="3"/>
  <c r="P250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65" i="3"/>
  <c r="BH165" i="3"/>
  <c r="BG165" i="3"/>
  <c r="BF165" i="3"/>
  <c r="T165" i="3"/>
  <c r="R165" i="3"/>
  <c r="P165" i="3"/>
  <c r="BI120" i="3"/>
  <c r="BH120" i="3"/>
  <c r="BG120" i="3"/>
  <c r="BF120" i="3"/>
  <c r="T120" i="3"/>
  <c r="R120" i="3"/>
  <c r="P120" i="3"/>
  <c r="BI114" i="3"/>
  <c r="BH114" i="3"/>
  <c r="BG114" i="3"/>
  <c r="BF114" i="3"/>
  <c r="T114" i="3"/>
  <c r="R114" i="3"/>
  <c r="P114" i="3"/>
  <c r="BI106" i="3"/>
  <c r="BH106" i="3"/>
  <c r="BG106" i="3"/>
  <c r="BF106" i="3"/>
  <c r="T106" i="3"/>
  <c r="R106" i="3"/>
  <c r="P106" i="3"/>
  <c r="BI99" i="3"/>
  <c r="BH99" i="3"/>
  <c r="BG99" i="3"/>
  <c r="BF99" i="3"/>
  <c r="T99" i="3"/>
  <c r="T98" i="3"/>
  <c r="R99" i="3"/>
  <c r="R98" i="3"/>
  <c r="P99" i="3"/>
  <c r="P98" i="3"/>
  <c r="F90" i="3"/>
  <c r="E88" i="3"/>
  <c r="F56" i="3"/>
  <c r="E54" i="3"/>
  <c r="J26" i="3"/>
  <c r="E26" i="3"/>
  <c r="J93" i="3"/>
  <c r="J25" i="3"/>
  <c r="J23" i="3"/>
  <c r="E23" i="3"/>
  <c r="J58" i="3"/>
  <c r="J22" i="3"/>
  <c r="J20" i="3"/>
  <c r="E20" i="3"/>
  <c r="F59" i="3"/>
  <c r="J19" i="3"/>
  <c r="J17" i="3"/>
  <c r="E17" i="3"/>
  <c r="F58" i="3"/>
  <c r="J16" i="3"/>
  <c r="J14" i="3"/>
  <c r="J56" i="3"/>
  <c r="E7" i="3"/>
  <c r="E84" i="3"/>
  <c r="J39" i="2"/>
  <c r="J38" i="2"/>
  <c r="AY56" i="1"/>
  <c r="J37" i="2"/>
  <c r="AX56" i="1"/>
  <c r="BI479" i="2"/>
  <c r="BH479" i="2"/>
  <c r="BG479" i="2"/>
  <c r="BF479" i="2"/>
  <c r="T479" i="2"/>
  <c r="T478" i="2"/>
  <c r="R479" i="2"/>
  <c r="R478" i="2"/>
  <c r="P479" i="2"/>
  <c r="P478" i="2"/>
  <c r="BI451" i="2"/>
  <c r="BH451" i="2"/>
  <c r="BG451" i="2"/>
  <c r="BF451" i="2"/>
  <c r="T451" i="2"/>
  <c r="T450" i="2"/>
  <c r="R451" i="2"/>
  <c r="R450" i="2"/>
  <c r="P451" i="2"/>
  <c r="P450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R438" i="2" s="1"/>
  <c r="P439" i="2"/>
  <c r="P438" i="2" s="1"/>
  <c r="BI429" i="2"/>
  <c r="BH429" i="2"/>
  <c r="BG429" i="2"/>
  <c r="BF429" i="2"/>
  <c r="T429" i="2"/>
  <c r="R429" i="2"/>
  <c r="P429" i="2"/>
  <c r="BI419" i="2"/>
  <c r="BH419" i="2"/>
  <c r="BG419" i="2"/>
  <c r="BF419" i="2"/>
  <c r="T419" i="2"/>
  <c r="T418" i="2" s="1"/>
  <c r="R419" i="2"/>
  <c r="R418" i="2" s="1"/>
  <c r="P419" i="2"/>
  <c r="P418" i="2" s="1"/>
  <c r="BI412" i="2"/>
  <c r="BH412" i="2"/>
  <c r="BG412" i="2"/>
  <c r="BF412" i="2"/>
  <c r="T412" i="2"/>
  <c r="T411" i="2"/>
  <c r="R412" i="2"/>
  <c r="R411" i="2"/>
  <c r="P412" i="2"/>
  <c r="P411" i="2"/>
  <c r="BI401" i="2"/>
  <c r="BH401" i="2"/>
  <c r="BG401" i="2"/>
  <c r="BF401" i="2"/>
  <c r="T401" i="2"/>
  <c r="T400" i="2" s="1"/>
  <c r="R401" i="2"/>
  <c r="R400" i="2" s="1"/>
  <c r="P401" i="2"/>
  <c r="P400" i="2" s="1"/>
  <c r="BI391" i="2"/>
  <c r="BH391" i="2"/>
  <c r="BG391" i="2"/>
  <c r="BF391" i="2"/>
  <c r="T391" i="2"/>
  <c r="R391" i="2"/>
  <c r="P391" i="2"/>
  <c r="BI381" i="2"/>
  <c r="BH381" i="2"/>
  <c r="BG381" i="2"/>
  <c r="BF381" i="2"/>
  <c r="T381" i="2"/>
  <c r="R381" i="2"/>
  <c r="P381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48" i="2"/>
  <c r="BH348" i="2"/>
  <c r="BG348" i="2"/>
  <c r="BF348" i="2"/>
  <c r="T348" i="2"/>
  <c r="R348" i="2"/>
  <c r="P348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0" i="2"/>
  <c r="BH330" i="2"/>
  <c r="BG330" i="2"/>
  <c r="BF330" i="2"/>
  <c r="T330" i="2"/>
  <c r="R330" i="2"/>
  <c r="P330" i="2"/>
  <c r="BI322" i="2"/>
  <c r="BH322" i="2"/>
  <c r="BG322" i="2"/>
  <c r="BF322" i="2"/>
  <c r="T322" i="2"/>
  <c r="R322" i="2"/>
  <c r="P322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1" i="2"/>
  <c r="BH251" i="2"/>
  <c r="BG251" i="2"/>
  <c r="BF251" i="2"/>
  <c r="T251" i="2"/>
  <c r="R251" i="2"/>
  <c r="P251" i="2"/>
  <c r="BI244" i="2"/>
  <c r="BH244" i="2"/>
  <c r="BG244" i="2"/>
  <c r="BF244" i="2"/>
  <c r="T244" i="2"/>
  <c r="R244" i="2"/>
  <c r="P244" i="2"/>
  <c r="BI229" i="2"/>
  <c r="BH229" i="2"/>
  <c r="BG229" i="2"/>
  <c r="BF229" i="2"/>
  <c r="T229" i="2"/>
  <c r="R229" i="2"/>
  <c r="P229" i="2"/>
  <c r="BI215" i="2"/>
  <c r="BH215" i="2"/>
  <c r="BG215" i="2"/>
  <c r="BF215" i="2"/>
  <c r="T215" i="2"/>
  <c r="R215" i="2"/>
  <c r="P215" i="2"/>
  <c r="BI193" i="2"/>
  <c r="BH193" i="2"/>
  <c r="BG193" i="2"/>
  <c r="BF193" i="2"/>
  <c r="T193" i="2"/>
  <c r="R193" i="2"/>
  <c r="P193" i="2"/>
  <c r="BI182" i="2"/>
  <c r="BH182" i="2"/>
  <c r="BG182" i="2"/>
  <c r="BF182" i="2"/>
  <c r="T182" i="2"/>
  <c r="R182" i="2"/>
  <c r="P182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09" i="2"/>
  <c r="BH109" i="2"/>
  <c r="BG109" i="2"/>
  <c r="BF109" i="2"/>
  <c r="T109" i="2"/>
  <c r="R109" i="2"/>
  <c r="P109" i="2"/>
  <c r="BI99" i="2"/>
  <c r="BH99" i="2"/>
  <c r="BG99" i="2"/>
  <c r="BF99" i="2"/>
  <c r="T99" i="2"/>
  <c r="R99" i="2"/>
  <c r="P99" i="2"/>
  <c r="F90" i="2"/>
  <c r="E88" i="2"/>
  <c r="F56" i="2"/>
  <c r="E54" i="2"/>
  <c r="J26" i="2"/>
  <c r="E26" i="2"/>
  <c r="J59" i="2"/>
  <c r="J25" i="2"/>
  <c r="J23" i="2"/>
  <c r="E23" i="2"/>
  <c r="J92" i="2"/>
  <c r="J22" i="2"/>
  <c r="J20" i="2"/>
  <c r="E20" i="2"/>
  <c r="F93" i="2"/>
  <c r="J19" i="2"/>
  <c r="J17" i="2"/>
  <c r="E17" i="2"/>
  <c r="F92" i="2"/>
  <c r="J16" i="2"/>
  <c r="J14" i="2"/>
  <c r="J90" i="2"/>
  <c r="E7" i="2"/>
  <c r="E84" i="2"/>
  <c r="L50" i="1"/>
  <c r="AM50" i="1"/>
  <c r="AM49" i="1"/>
  <c r="L49" i="1"/>
  <c r="AM47" i="1"/>
  <c r="L47" i="1"/>
  <c r="L45" i="1"/>
  <c r="L44" i="1"/>
  <c r="J243" i="5"/>
  <c r="BK276" i="4"/>
  <c r="J237" i="11"/>
  <c r="J564" i="3"/>
  <c r="BK193" i="2"/>
  <c r="BK216" i="11"/>
  <c r="BK433" i="5"/>
  <c r="J337" i="5"/>
  <c r="BK261" i="5"/>
  <c r="BK116" i="5"/>
  <c r="BK96" i="5"/>
  <c r="J150" i="11"/>
  <c r="BK1053" i="3"/>
  <c r="BK823" i="3"/>
  <c r="BK517" i="5"/>
  <c r="BK328" i="5"/>
  <c r="J279" i="5"/>
  <c r="BK248" i="11"/>
  <c r="J146" i="6"/>
  <c r="BK523" i="5"/>
  <c r="BK370" i="5"/>
  <c r="J237" i="5"/>
  <c r="BK182" i="5"/>
  <c r="BK140" i="5"/>
  <c r="J101" i="5"/>
  <c r="BK245" i="11"/>
  <c r="J460" i="5"/>
  <c r="BK300" i="5"/>
  <c r="BK224" i="4"/>
  <c r="J105" i="7"/>
  <c r="J402" i="3"/>
  <c r="J352" i="3"/>
  <c r="BK357" i="2"/>
  <c r="BK232" i="11"/>
  <c r="BK125" i="11"/>
  <c r="BK457" i="5"/>
  <c r="J198" i="11"/>
  <c r="BK105" i="11"/>
  <c r="BK379" i="5"/>
  <c r="J188" i="5"/>
  <c r="J302" i="4"/>
  <c r="J256" i="4"/>
  <c r="BK1107" i="3"/>
  <c r="J1026" i="3"/>
  <c r="J873" i="3"/>
  <c r="BK686" i="3"/>
  <c r="J420" i="3"/>
  <c r="BK133" i="6"/>
  <c r="J451" i="5"/>
  <c r="J315" i="5"/>
  <c r="J711" i="3"/>
  <c r="BK412" i="2"/>
  <c r="BK251" i="2"/>
  <c r="J234" i="11"/>
  <c r="J123" i="6"/>
  <c r="BK430" i="5"/>
  <c r="BK358" i="5"/>
  <c r="J332" i="5"/>
  <c r="BK97" i="8"/>
  <c r="J464" i="5"/>
  <c r="J306" i="5"/>
  <c r="J127" i="2"/>
  <c r="BK248" i="4"/>
  <c r="BK206" i="11"/>
  <c r="J293" i="3"/>
  <c r="BK451" i="2"/>
  <c r="J143" i="2"/>
  <c r="BK100" i="11"/>
  <c r="J194" i="11"/>
  <c r="BK180" i="11"/>
  <c r="J111" i="6"/>
  <c r="J914" i="3"/>
  <c r="J101" i="7"/>
  <c r="BK189" i="4"/>
  <c r="J99" i="3"/>
  <c r="BK508" i="5"/>
  <c r="J321" i="5"/>
  <c r="BK154" i="11"/>
  <c r="J508" i="5"/>
  <c r="BK442" i="5"/>
  <c r="J312" i="3"/>
  <c r="J169" i="4"/>
  <c r="BK896" i="3"/>
  <c r="BK109" i="11"/>
  <c r="BK521" i="5"/>
  <c r="BK397" i="5"/>
  <c r="J285" i="5"/>
  <c r="J129" i="4"/>
  <c r="BK654" i="3"/>
  <c r="J367" i="2"/>
  <c r="BK101" i="6"/>
  <c r="J318" i="5"/>
  <c r="J241" i="11"/>
  <c r="J133" i="11"/>
  <c r="BK205" i="4"/>
  <c r="BK914" i="3"/>
  <c r="BK381" i="2"/>
  <c r="BK229" i="2"/>
  <c r="BK228" i="11"/>
  <c r="BK118" i="7"/>
  <c r="J95" i="7"/>
  <c r="BK125" i="6"/>
  <c r="BK105" i="6"/>
  <c r="BK464" i="5"/>
  <c r="BK249" i="5"/>
  <c r="J113" i="5"/>
  <c r="J133" i="4"/>
  <c r="BK873" i="3"/>
  <c r="BK111" i="11"/>
  <c r="BK250" i="3"/>
  <c r="BK1020" i="3"/>
  <c r="J230" i="11"/>
  <c r="BK444" i="2"/>
  <c r="BK153" i="2"/>
  <c r="BK212" i="11"/>
  <c r="J421" i="5"/>
  <c r="J249" i="5"/>
  <c r="J197" i="5"/>
  <c r="BK101" i="5"/>
  <c r="BK284" i="4"/>
  <c r="J964" i="3"/>
  <c r="J165" i="3"/>
  <c r="J145" i="11"/>
  <c r="J184" i="11"/>
  <c r="J144" i="6"/>
  <c r="BK134" i="5"/>
  <c r="J205" i="4"/>
  <c r="J846" i="3"/>
  <c r="J469" i="5"/>
  <c r="BK421" i="5"/>
  <c r="BK291" i="5"/>
  <c r="BK267" i="5"/>
  <c r="BK210" i="5"/>
  <c r="J402" i="4"/>
  <c r="BK342" i="4"/>
  <c r="BK125" i="4"/>
  <c r="BK967" i="3"/>
  <c r="J629" i="3"/>
  <c r="J294" i="4"/>
  <c r="BK849" i="3"/>
  <c r="BK165" i="2"/>
  <c r="J502" i="5"/>
  <c r="J282" i="5"/>
  <c r="J210" i="5"/>
  <c r="J95" i="8"/>
  <c r="BK499" i="5"/>
  <c r="J300" i="5"/>
  <c r="BK203" i="5"/>
  <c r="BK176" i="5"/>
  <c r="J134" i="5"/>
  <c r="J390" i="4"/>
  <c r="BK113" i="11"/>
  <c r="J490" i="5"/>
  <c r="BK280" i="4"/>
  <c r="J137" i="6"/>
  <c r="BK349" i="3"/>
  <c r="BK180" i="3"/>
  <c r="J226" i="11"/>
  <c r="BK97" i="10"/>
  <c r="J517" i="5"/>
  <c r="BK487" i="5"/>
  <c r="J178" i="11"/>
  <c r="BK412" i="5"/>
  <c r="BK297" i="5"/>
  <c r="BK1073" i="3"/>
  <c r="BK120" i="3"/>
  <c r="BK99" i="2"/>
  <c r="BK306" i="5"/>
  <c r="BK241" i="11"/>
  <c r="J153" i="4"/>
  <c r="J791" i="3"/>
  <c r="BK322" i="2"/>
  <c r="J115" i="2"/>
  <c r="BK127" i="11"/>
  <c r="BK154" i="6"/>
  <c r="BK99" i="6"/>
  <c r="BK355" i="5"/>
  <c r="BK312" i="5"/>
  <c r="BK157" i="4"/>
  <c r="J146" i="5"/>
  <c r="J346" i="4"/>
  <c r="BK932" i="3"/>
  <c r="BK115" i="11"/>
  <c r="J309" i="3"/>
  <c r="J370" i="2"/>
  <c r="J424" i="5"/>
  <c r="J284" i="4"/>
  <c r="BK294" i="5"/>
  <c r="J167" i="5"/>
  <c r="BK382" i="4"/>
  <c r="J248" i="4"/>
  <c r="BK772" i="3"/>
  <c r="BK170" i="11"/>
  <c r="J158" i="11"/>
  <c r="J93" i="5"/>
  <c r="BK185" i="4"/>
  <c r="J102" i="9"/>
  <c r="J355" i="5"/>
  <c r="J231" i="5"/>
  <c r="J116" i="5"/>
  <c r="BK326" i="4"/>
  <c r="J755" i="3"/>
  <c r="BK98" i="9"/>
  <c r="BK96" i="11"/>
  <c r="BK228" i="5"/>
  <c r="J128" i="5"/>
  <c r="J185" i="4"/>
  <c r="BK208" i="11"/>
  <c r="BK361" i="2"/>
  <c r="J129" i="6"/>
  <c r="J330" i="5"/>
  <c r="J246" i="5"/>
  <c r="BK215" i="5"/>
  <c r="J200" i="5"/>
  <c r="J182" i="5"/>
  <c r="BK122" i="5"/>
  <c r="J96" i="5"/>
  <c r="BK338" i="4"/>
  <c r="J272" i="4"/>
  <c r="BK161" i="4"/>
  <c r="J724" i="3"/>
  <c r="BK429" i="2"/>
  <c r="J259" i="2"/>
  <c r="BK162" i="11"/>
  <c r="J186" i="11"/>
  <c r="J172" i="11"/>
  <c r="J99" i="8"/>
  <c r="J206" i="11"/>
  <c r="BK135" i="11"/>
  <c r="J96" i="11"/>
  <c r="BK123" i="6"/>
  <c r="BK436" i="5"/>
  <c r="J382" i="5"/>
  <c r="BK282" i="5"/>
  <c r="BK258" i="5"/>
  <c r="J215" i="5"/>
  <c r="J99" i="5"/>
  <c r="J358" i="4"/>
  <c r="J113" i="6"/>
  <c r="BK505" i="5"/>
  <c r="J493" i="5"/>
  <c r="J297" i="5"/>
  <c r="BK200" i="5"/>
  <c r="BK143" i="5"/>
  <c r="BK302" i="4"/>
  <c r="J457" i="5"/>
  <c r="J264" i="4"/>
  <c r="J113" i="7"/>
  <c r="BK144" i="6"/>
  <c r="BK375" i="3"/>
  <c r="J306" i="3"/>
  <c r="J451" i="2"/>
  <c r="BK244" i="2"/>
  <c r="J135" i="11"/>
  <c r="J97" i="8"/>
  <c r="BK514" i="5"/>
  <c r="J442" i="5"/>
  <c r="BK186" i="11"/>
  <c r="BK160" i="11"/>
  <c r="J439" i="5"/>
  <c r="J328" i="5"/>
  <c r="BK390" i="4"/>
  <c r="BK755" i="3"/>
  <c r="BK439" i="2"/>
  <c r="J354" i="2"/>
  <c r="BK115" i="6"/>
  <c r="J409" i="5"/>
  <c r="J276" i="5"/>
  <c r="J248" i="11"/>
  <c r="BK129" i="11"/>
  <c r="BK228" i="4"/>
  <c r="BK109" i="4"/>
  <c r="J786" i="3"/>
  <c r="J419" i="2"/>
  <c r="J139" i="2"/>
  <c r="BK107" i="11"/>
  <c r="J103" i="7"/>
  <c r="J484" i="5"/>
  <c r="BK409" i="5"/>
  <c r="J340" i="5"/>
  <c r="BK309" i="5"/>
  <c r="J412" i="5"/>
  <c r="BK252" i="5"/>
  <c r="BK173" i="5"/>
  <c r="BK155" i="5"/>
  <c r="BK169" i="4"/>
  <c r="BK1039" i="3"/>
  <c r="J572" i="3"/>
  <c r="BK139" i="11"/>
  <c r="BK496" i="5"/>
  <c r="J381" i="2"/>
  <c r="J200" i="11"/>
  <c r="J143" i="11"/>
  <c r="J121" i="4"/>
  <c r="BK786" i="3"/>
  <c r="BK114" i="3"/>
  <c r="J354" i="4"/>
  <c r="J298" i="4"/>
  <c r="BK105" i="4"/>
  <c r="J818" i="3"/>
  <c r="BK401" i="2"/>
  <c r="BK400" i="2" s="1"/>
  <c r="J400" i="2" s="1"/>
  <c r="J69" i="2" s="1"/>
  <c r="BK115" i="2"/>
  <c r="BK174" i="11"/>
  <c r="J102" i="10"/>
  <c r="BK129" i="6"/>
  <c r="J99" i="6"/>
  <c r="BK475" i="5"/>
  <c r="J334" i="5"/>
  <c r="BK213" i="5"/>
  <c r="J119" i="5"/>
  <c r="BK354" i="4"/>
  <c r="J252" i="4"/>
  <c r="BK964" i="3"/>
  <c r="J216" i="11"/>
  <c r="J97" i="10"/>
  <c r="BK205" i="3"/>
  <c r="BK139" i="2"/>
  <c r="J105" i="6"/>
  <c r="BK206" i="5"/>
  <c r="BK260" i="4"/>
  <c r="J232" i="11"/>
  <c r="J215" i="2"/>
  <c r="BK402" i="4"/>
  <c r="J314" i="4"/>
  <c r="BK117" i="4"/>
  <c r="J361" i="2"/>
  <c r="BK139" i="6"/>
  <c r="J164" i="11"/>
  <c r="J899" i="3"/>
  <c r="J445" i="5"/>
  <c r="J273" i="5"/>
  <c r="J170" i="5"/>
  <c r="J330" i="4"/>
  <c r="J243" i="11"/>
  <c r="J101" i="6"/>
  <c r="J219" i="5"/>
  <c r="J110" i="5"/>
  <c r="BK294" i="4"/>
  <c r="BK385" i="5"/>
  <c r="BK220" i="11"/>
  <c r="J375" i="3"/>
  <c r="J250" i="3"/>
  <c r="J182" i="2"/>
  <c r="J113" i="11"/>
  <c r="J521" i="5"/>
  <c r="BK226" i="11"/>
  <c r="BK103" i="11"/>
  <c r="BK113" i="5"/>
  <c r="BK1090" i="3"/>
  <c r="BK729" i="3"/>
  <c r="BK165" i="3"/>
  <c r="J823" i="3"/>
  <c r="BK364" i="2"/>
  <c r="J222" i="11"/>
  <c r="J99" i="7"/>
  <c r="J349" i="5"/>
  <c r="J942" i="3"/>
  <c r="BK152" i="11"/>
  <c r="J326" i="4"/>
  <c r="BK877" i="3"/>
  <c r="J244" i="2"/>
  <c r="BK117" i="11"/>
  <c r="BK109" i="6"/>
  <c r="J312" i="5"/>
  <c r="BK137" i="5"/>
  <c r="BK1026" i="3"/>
  <c r="J993" i="3"/>
  <c r="BK419" i="2"/>
  <c r="J121" i="2"/>
  <c r="J430" i="5"/>
  <c r="J1039" i="3"/>
  <c r="BK109" i="2"/>
  <c r="J166" i="11"/>
  <c r="BK418" i="5"/>
  <c r="BK204" i="11"/>
  <c r="J125" i="5"/>
  <c r="J708" i="3"/>
  <c r="J956" i="3"/>
  <c r="BK101" i="7"/>
  <c r="J258" i="5"/>
  <c r="BK104" i="5"/>
  <c r="J161" i="4"/>
  <c r="BK188" i="5"/>
  <c r="J133" i="6"/>
  <c r="BK300" i="3"/>
  <c r="BK214" i="11"/>
  <c r="BK127" i="6"/>
  <c r="J156" i="11"/>
  <c r="BK117" i="6"/>
  <c r="J406" i="4"/>
  <c r="BK272" i="4"/>
  <c r="BK899" i="3"/>
  <c r="J117" i="11"/>
  <c r="BK484" i="5"/>
  <c r="J291" i="5"/>
  <c r="J239" i="4"/>
  <c r="J412" i="2"/>
  <c r="BK119" i="6"/>
  <c r="J370" i="5"/>
  <c r="J139" i="11"/>
  <c r="BK318" i="4"/>
  <c r="J125" i="6"/>
  <c r="J376" i="5"/>
  <c r="J478" i="5"/>
  <c r="J119" i="6"/>
  <c r="BK950" i="3"/>
  <c r="J210" i="11"/>
  <c r="J96" i="9"/>
  <c r="BK469" i="5"/>
  <c r="J217" i="5"/>
  <c r="BK358" i="4"/>
  <c r="J415" i="5"/>
  <c r="J225" i="5"/>
  <c r="J152" i="11"/>
  <c r="BK334" i="5"/>
  <c r="BK172" i="11"/>
  <c r="BK219" i="4"/>
  <c r="J877" i="3"/>
  <c r="BK113" i="7"/>
  <c r="J418" i="5"/>
  <c r="BK467" i="5"/>
  <c r="BK285" i="5"/>
  <c r="J252" i="5"/>
  <c r="BK141" i="11"/>
  <c r="J349" i="3"/>
  <c r="J205" i="3"/>
  <c r="BK222" i="11"/>
  <c r="J109" i="11"/>
  <c r="BK490" i="5"/>
  <c r="J214" i="11"/>
  <c r="J162" i="11"/>
  <c r="BK146" i="6"/>
  <c r="BK219" i="5"/>
  <c r="BK298" i="4"/>
  <c r="J149" i="4"/>
  <c r="J1042" i="3"/>
  <c r="J720" i="3"/>
  <c r="J364" i="2"/>
  <c r="BK105" i="7"/>
  <c r="J105" i="11"/>
  <c r="J113" i="4"/>
  <c r="J690" i="3"/>
  <c r="J269" i="2"/>
  <c r="J386" i="4"/>
  <c r="BK1112" i="3"/>
  <c r="BK425" i="3"/>
  <c r="J141" i="11"/>
  <c r="BK420" i="3"/>
  <c r="BK202" i="11"/>
  <c r="J129" i="11"/>
  <c r="BK1062" i="3"/>
  <c r="BK572" i="3"/>
  <c r="BK374" i="4"/>
  <c r="J318" i="4"/>
  <c r="J97" i="4"/>
  <c r="BK183" i="3"/>
  <c r="BK196" i="11"/>
  <c r="BK158" i="11"/>
  <c r="J98" i="9"/>
  <c r="BK451" i="5"/>
  <c r="J155" i="5"/>
  <c r="BK153" i="4"/>
  <c r="J212" i="11"/>
  <c r="J342" i="2"/>
  <c r="J104" i="9"/>
  <c r="BK346" i="4"/>
  <c r="BK141" i="4"/>
  <c r="J401" i="2"/>
  <c r="J98" i="11"/>
  <c r="BK104" i="9"/>
  <c r="J367" i="5"/>
  <c r="J228" i="5"/>
  <c r="J122" i="5"/>
  <c r="BK113" i="4"/>
  <c r="J218" i="11"/>
  <c r="BK818" i="3"/>
  <c r="J141" i="6"/>
  <c r="BK288" i="5"/>
  <c r="BK185" i="5"/>
  <c r="J139" i="6"/>
  <c r="BK330" i="5"/>
  <c r="BK191" i="5"/>
  <c r="J398" i="4"/>
  <c r="BK400" i="5"/>
  <c r="BK230" i="11"/>
  <c r="BK629" i="3"/>
  <c r="BK309" i="3"/>
  <c r="J330" i="2"/>
  <c r="BK109" i="7"/>
  <c r="J228" i="11"/>
  <c r="J111" i="11"/>
  <c r="BK367" i="5"/>
  <c r="J306" i="4"/>
  <c r="J1090" i="3"/>
  <c r="J654" i="3"/>
  <c r="BK202" i="3"/>
  <c r="J145" i="4"/>
  <c r="J375" i="2"/>
  <c r="J159" i="2"/>
  <c r="J100" i="11"/>
  <c r="BK103" i="6"/>
  <c r="J352" i="5"/>
  <c r="J127" i="6"/>
  <c r="J385" i="5"/>
  <c r="BK170" i="5"/>
  <c r="BK146" i="5"/>
  <c r="J1116" i="3"/>
  <c r="BK200" i="11"/>
  <c r="J370" i="4"/>
  <c r="J125" i="4"/>
  <c r="BK711" i="3"/>
  <c r="J170" i="11"/>
  <c r="J849" i="3"/>
  <c r="J300" i="3"/>
  <c r="BK231" i="5"/>
  <c r="BK288" i="4"/>
  <c r="BK1042" i="3"/>
  <c r="J220" i="11"/>
  <c r="J339" i="2"/>
  <c r="BK118" i="2"/>
  <c r="J379" i="5"/>
  <c r="J288" i="5"/>
  <c r="J203" i="5"/>
  <c r="J164" i="5"/>
  <c r="BK350" i="4"/>
  <c r="J165" i="4"/>
  <c r="BK494" i="3"/>
  <c r="BK192" i="11"/>
  <c r="J196" i="11"/>
  <c r="J100" i="10"/>
  <c r="BK337" i="5"/>
  <c r="J189" i="11"/>
  <c r="J702" i="3"/>
  <c r="J106" i="3"/>
  <c r="J511" i="5"/>
  <c r="J394" i="5"/>
  <c r="J255" i="5"/>
  <c r="BK137" i="11"/>
  <c r="BK141" i="6"/>
  <c r="BK502" i="5"/>
  <c r="BK325" i="5"/>
  <c r="BK167" i="5"/>
  <c r="BK99" i="5"/>
  <c r="J505" i="5"/>
  <c r="BK125" i="5"/>
  <c r="J131" i="6"/>
  <c r="BK312" i="3"/>
  <c r="J1094" i="3"/>
  <c r="BK550" i="3"/>
  <c r="J115" i="7"/>
  <c r="BK472" i="5"/>
  <c r="J294" i="5"/>
  <c r="BK264" i="4"/>
  <c r="BK980" i="3"/>
  <c r="J114" i="3"/>
  <c r="BK152" i="6"/>
  <c r="BK424" i="5"/>
  <c r="BK346" i="5"/>
  <c r="BK264" i="5"/>
  <c r="J120" i="11"/>
  <c r="J343" i="5"/>
  <c r="BK150" i="6"/>
  <c r="J472" i="5"/>
  <c r="BK406" i="5"/>
  <c r="J206" i="5"/>
  <c r="J158" i="5"/>
  <c r="J394" i="4"/>
  <c r="BK133" i="4"/>
  <c r="J881" i="3"/>
  <c r="J229" i="2"/>
  <c r="BK100" i="10"/>
  <c r="BK106" i="3"/>
  <c r="J174" i="11"/>
  <c r="BK123" i="11"/>
  <c r="J950" i="3"/>
  <c r="J338" i="4"/>
  <c r="BK165" i="4"/>
  <c r="J804" i="3"/>
  <c r="J391" i="2"/>
  <c r="BK348" i="2"/>
  <c r="BK99" i="7"/>
  <c r="BK234" i="5"/>
  <c r="J140" i="5"/>
  <c r="BK97" i="4"/>
  <c r="BK218" i="11"/>
  <c r="J348" i="2"/>
  <c r="BK127" i="2"/>
  <c r="BK102" i="8"/>
  <c r="BK340" i="5"/>
  <c r="J234" i="5"/>
  <c r="J191" i="5"/>
  <c r="BK128" i="5"/>
  <c r="J362" i="4"/>
  <c r="J268" i="4"/>
  <c r="BK791" i="3"/>
  <c r="J439" i="2"/>
  <c r="BK279" i="5"/>
  <c r="J261" i="5"/>
  <c r="BK161" i="5"/>
  <c r="BK370" i="4"/>
  <c r="J101" i="4"/>
  <c r="BK759" i="3"/>
  <c r="BK239" i="11"/>
  <c r="J280" i="4"/>
  <c r="J896" i="3"/>
  <c r="BK511" i="5"/>
  <c r="J173" i="5"/>
  <c r="J111" i="7"/>
  <c r="J364" i="5"/>
  <c r="BK93" i="5"/>
  <c r="BK137" i="4"/>
  <c r="J1020" i="3"/>
  <c r="J714" i="3"/>
  <c r="BK375" i="2"/>
  <c r="J152" i="6"/>
  <c r="J523" i="5"/>
  <c r="J373" i="5"/>
  <c r="BK222" i="5"/>
  <c r="J177" i="4"/>
  <c r="BK330" i="2"/>
  <c r="BK259" i="2"/>
  <c r="J154" i="11"/>
  <c r="J135" i="6"/>
  <c r="BK481" i="5"/>
  <c r="BK373" i="5"/>
  <c r="BK315" i="5"/>
  <c r="J499" i="5"/>
  <c r="J929" i="3"/>
  <c r="BK130" i="2"/>
  <c r="J310" i="4"/>
  <c r="BK1007" i="3"/>
  <c r="BK143" i="11"/>
  <c r="BK115" i="7"/>
  <c r="J165" i="2"/>
  <c r="BK137" i="6"/>
  <c r="J194" i="5"/>
  <c r="J219" i="4"/>
  <c r="BK234" i="11"/>
  <c r="J125" i="11"/>
  <c r="J251" i="2"/>
  <c r="J99" i="2"/>
  <c r="BK448" i="5"/>
  <c r="BK318" i="5"/>
  <c r="BK240" i="5"/>
  <c r="J185" i="5"/>
  <c r="J107" i="5"/>
  <c r="BK386" i="4"/>
  <c r="J288" i="4"/>
  <c r="BK129" i="4"/>
  <c r="J183" i="3"/>
  <c r="BK182" i="11"/>
  <c r="BK194" i="11"/>
  <c r="BK102" i="10"/>
  <c r="J245" i="11"/>
  <c r="BK233" i="4"/>
  <c r="J127" i="11"/>
  <c r="J481" i="5"/>
  <c r="J427" i="5"/>
  <c r="BK361" i="5"/>
  <c r="J270" i="5"/>
  <c r="J176" i="5"/>
  <c r="J378" i="4"/>
  <c r="BK121" i="4"/>
  <c r="J932" i="3"/>
  <c r="J107" i="11"/>
  <c r="J93" i="4"/>
  <c r="BK383" i="3"/>
  <c r="J406" i="5"/>
  <c r="J303" i="5"/>
  <c r="BK273" i="5"/>
  <c r="BK147" i="11"/>
  <c r="BK107" i="7"/>
  <c r="BK97" i="6"/>
  <c r="J433" i="5"/>
  <c r="J240" i="5"/>
  <c r="BK179" i="5"/>
  <c r="J137" i="5"/>
  <c r="J342" i="4"/>
  <c r="BK239" i="4"/>
  <c r="BK352" i="5"/>
  <c r="BK135" i="6"/>
  <c r="BK356" i="3"/>
  <c r="BK293" i="3"/>
  <c r="BK342" i="2"/>
  <c r="J147" i="11"/>
  <c r="BK95" i="10"/>
  <c r="J496" i="5"/>
  <c r="BK445" i="5"/>
  <c r="J202" i="11"/>
  <c r="BK133" i="11"/>
  <c r="BK391" i="5"/>
  <c r="J179" i="5"/>
  <c r="BK314" i="4"/>
  <c r="BK173" i="4"/>
  <c r="BK1086" i="3"/>
  <c r="BK720" i="3"/>
  <c r="J479" i="2"/>
  <c r="J154" i="6"/>
  <c r="J475" i="5"/>
  <c r="J388" i="5"/>
  <c r="BK131" i="5"/>
  <c r="J1053" i="3"/>
  <c r="J444" i="2"/>
  <c r="J153" i="2"/>
  <c r="BK439" i="5"/>
  <c r="BK110" i="5"/>
  <c r="J137" i="11"/>
  <c r="J494" i="3"/>
  <c r="J233" i="4"/>
  <c r="J967" i="3"/>
  <c r="BK708" i="3"/>
  <c r="BK237" i="5"/>
  <c r="J161" i="5"/>
  <c r="BK177" i="4"/>
  <c r="J109" i="4"/>
  <c r="J1086" i="3"/>
  <c r="BK121" i="2"/>
  <c r="BK166" i="11"/>
  <c r="BK131" i="6"/>
  <c r="J487" i="5"/>
  <c r="BK388" i="5"/>
  <c r="J267" i="5"/>
  <c r="J448" i="5"/>
  <c r="J104" i="5"/>
  <c r="BK145" i="4"/>
  <c r="BK378" i="4"/>
  <c r="BK310" i="4"/>
  <c r="J137" i="4"/>
  <c r="J759" i="3"/>
  <c r="BK391" i="2"/>
  <c r="BK159" i="2"/>
  <c r="BK198" i="11"/>
  <c r="BK176" i="11"/>
  <c r="BK364" i="5"/>
  <c r="J181" i="4"/>
  <c r="BK724" i="3"/>
  <c r="J239" i="11"/>
  <c r="J1062" i="3"/>
  <c r="BK846" i="3"/>
  <c r="BK394" i="4"/>
  <c r="BK98" i="11"/>
  <c r="BK382" i="5"/>
  <c r="BK322" i="4"/>
  <c r="BK103" i="7"/>
  <c r="J356" i="3"/>
  <c r="J382" i="4"/>
  <c r="J276" i="4"/>
  <c r="J105" i="4"/>
  <c r="J1073" i="3"/>
  <c r="J861" i="3"/>
  <c r="BK702" i="3"/>
  <c r="BK99" i="3"/>
  <c r="BK97" i="7"/>
  <c r="BK113" i="6"/>
  <c r="J361" i="5"/>
  <c r="BK225" i="5"/>
  <c r="J260" i="4"/>
  <c r="J383" i="3"/>
  <c r="J130" i="2"/>
  <c r="BK343" i="5"/>
  <c r="BK107" i="5"/>
  <c r="BK145" i="11"/>
  <c r="J378" i="3"/>
  <c r="J224" i="4"/>
  <c r="BK917" i="3"/>
  <c r="J680" i="3"/>
  <c r="BK370" i="2"/>
  <c r="J322" i="2"/>
  <c r="BK164" i="11"/>
  <c r="BK111" i="7"/>
  <c r="BK111" i="6"/>
  <c r="BK454" i="5"/>
  <c r="BK403" i="5"/>
  <c r="J346" i="5"/>
  <c r="BK99" i="8"/>
  <c r="J467" i="5"/>
  <c r="BK332" i="5"/>
  <c r="BK164" i="5"/>
  <c r="BK152" i="5"/>
  <c r="J143" i="5"/>
  <c r="J141" i="4"/>
  <c r="BK1116" i="3"/>
  <c r="BK1094" i="3"/>
  <c r="BK189" i="11"/>
  <c r="BK150" i="11"/>
  <c r="J514" i="5"/>
  <c r="BK378" i="3"/>
  <c r="BK367" i="2"/>
  <c r="J160" i="11"/>
  <c r="J117" i="4"/>
  <c r="BK861" i="3"/>
  <c r="J550" i="3"/>
  <c r="AS60" i="1"/>
  <c r="J228" i="4"/>
  <c r="J980" i="3"/>
  <c r="J686" i="3"/>
  <c r="BK339" i="2"/>
  <c r="J176" i="11"/>
  <c r="J95" i="10"/>
  <c r="J115" i="6"/>
  <c r="BK478" i="5"/>
  <c r="J309" i="5"/>
  <c r="BK246" i="5"/>
  <c r="BK149" i="5"/>
  <c r="BK362" i="4"/>
  <c r="J322" i="4"/>
  <c r="BK101" i="4"/>
  <c r="BK942" i="3"/>
  <c r="BK804" i="3"/>
  <c r="BK306" i="3"/>
  <c r="J202" i="3"/>
  <c r="J109" i="2"/>
  <c r="BK217" i="5"/>
  <c r="J173" i="4"/>
  <c r="BK376" i="5"/>
  <c r="J213" i="5"/>
  <c r="BK398" i="4"/>
  <c r="BK306" i="4"/>
  <c r="J436" i="5"/>
  <c r="J366" i="4"/>
  <c r="J1007" i="3"/>
  <c r="BK120" i="11"/>
  <c r="BK143" i="2"/>
  <c r="BK493" i="5"/>
  <c r="BK243" i="5"/>
  <c r="BK158" i="5"/>
  <c r="BK366" i="4"/>
  <c r="BK181" i="4"/>
  <c r="BK680" i="3"/>
  <c r="J168" i="11"/>
  <c r="BK156" i="11"/>
  <c r="BK321" i="5"/>
  <c r="BK244" i="4"/>
  <c r="J334" i="4"/>
  <c r="BK714" i="3"/>
  <c r="J213" i="4"/>
  <c r="BK215" i="2"/>
  <c r="J403" i="5"/>
  <c r="BK270" i="5"/>
  <c r="BK96" i="9"/>
  <c r="J150" i="6"/>
  <c r="J244" i="4"/>
  <c r="J97" i="7"/>
  <c r="J204" i="11"/>
  <c r="J109" i="6"/>
  <c r="BK95" i="7"/>
  <c r="BK427" i="5"/>
  <c r="BK194" i="5"/>
  <c r="J772" i="3"/>
  <c r="J193" i="2"/>
  <c r="BK415" i="5"/>
  <c r="J222" i="5"/>
  <c r="J103" i="11"/>
  <c r="BK993" i="3"/>
  <c r="J180" i="3"/>
  <c r="J264" i="2"/>
  <c r="BK95" i="8"/>
  <c r="J400" i="5"/>
  <c r="J325" i="5"/>
  <c r="J454" i="5"/>
  <c r="BK197" i="5"/>
  <c r="BK406" i="4"/>
  <c r="J1107" i="3"/>
  <c r="BK354" i="2"/>
  <c r="J425" i="3"/>
  <c r="J182" i="11"/>
  <c r="J189" i="4"/>
  <c r="BK243" i="11"/>
  <c r="BK252" i="4"/>
  <c r="BK956" i="3"/>
  <c r="J180" i="11"/>
  <c r="J107" i="6"/>
  <c r="BK119" i="5"/>
  <c r="BK237" i="11"/>
  <c r="J123" i="11"/>
  <c r="BK182" i="2"/>
  <c r="BK102" i="9"/>
  <c r="BK330" i="4"/>
  <c r="J729" i="3"/>
  <c r="BK264" i="2"/>
  <c r="J192" i="11"/>
  <c r="J118" i="7"/>
  <c r="J208" i="11"/>
  <c r="BK881" i="3"/>
  <c r="BK460" i="5"/>
  <c r="BK349" i="5"/>
  <c r="J264" i="5"/>
  <c r="J131" i="5"/>
  <c r="BK149" i="4"/>
  <c r="BK690" i="3"/>
  <c r="BK210" i="11"/>
  <c r="J120" i="3"/>
  <c r="J97" i="6"/>
  <c r="BK276" i="5"/>
  <c r="J102" i="8"/>
  <c r="BK107" i="6"/>
  <c r="BK303" i="5"/>
  <c r="J107" i="7"/>
  <c r="BK352" i="3"/>
  <c r="BK479" i="2"/>
  <c r="J224" i="11"/>
  <c r="BK121" i="6"/>
  <c r="BK224" i="11"/>
  <c r="BK131" i="11"/>
  <c r="BK394" i="5"/>
  <c r="J374" i="4"/>
  <c r="J157" i="4"/>
  <c r="BK929" i="3"/>
  <c r="BK564" i="3"/>
  <c r="J117" i="6"/>
  <c r="J358" i="5"/>
  <c r="BK256" i="4"/>
  <c r="BK668" i="3"/>
  <c r="J357" i="2"/>
  <c r="J391" i="5"/>
  <c r="BK268" i="4"/>
  <c r="J131" i="11"/>
  <c r="BK213" i="4"/>
  <c r="J668" i="3"/>
  <c r="J103" i="6"/>
  <c r="BK255" i="5"/>
  <c r="J149" i="5"/>
  <c r="J1112" i="3"/>
  <c r="BK184" i="11"/>
  <c r="J115" i="11"/>
  <c r="BK402" i="3"/>
  <c r="BK168" i="11"/>
  <c r="BK93" i="4"/>
  <c r="BK269" i="2"/>
  <c r="BK334" i="4"/>
  <c r="J429" i="2"/>
  <c r="BK178" i="11"/>
  <c r="J121" i="6"/>
  <c r="J397" i="5"/>
  <c r="J152" i="5"/>
  <c r="J350" i="4"/>
  <c r="J917" i="3"/>
  <c r="J109" i="7"/>
  <c r="J118" i="2"/>
  <c r="T438" i="2" l="1"/>
  <c r="P122" i="11"/>
  <c r="R689" i="3"/>
  <c r="P728" i="3"/>
  <c r="R293" i="4"/>
  <c r="R292" i="4"/>
  <c r="P95" i="5"/>
  <c r="BK463" i="5"/>
  <c r="J463" i="5"/>
  <c r="J68" i="5"/>
  <c r="P101" i="9"/>
  <c r="P100" i="9"/>
  <c r="R99" i="10"/>
  <c r="T95" i="11"/>
  <c r="R102" i="11"/>
  <c r="R122" i="11"/>
  <c r="BK689" i="3"/>
  <c r="J689" i="3"/>
  <c r="J67" i="3"/>
  <c r="BK728" i="3"/>
  <c r="T122" i="11"/>
  <c r="R105" i="3"/>
  <c r="R97" i="3"/>
  <c r="T758" i="3"/>
  <c r="R98" i="2"/>
  <c r="P338" i="2"/>
  <c r="BK374" i="2"/>
  <c r="P374" i="2"/>
  <c r="P373" i="2"/>
  <c r="P209" i="5"/>
  <c r="P149" i="6"/>
  <c r="P148" i="6"/>
  <c r="BK94" i="8"/>
  <c r="J94" i="8"/>
  <c r="J68" i="8"/>
  <c r="BK149" i="11"/>
  <c r="J149" i="11"/>
  <c r="J68" i="11"/>
  <c r="R95" i="11"/>
  <c r="P102" i="11"/>
  <c r="P149" i="11"/>
  <c r="P689" i="3"/>
  <c r="R728" i="3"/>
  <c r="P1093" i="3"/>
  <c r="R238" i="4"/>
  <c r="T95" i="5"/>
  <c r="T96" i="6"/>
  <c r="P94" i="8"/>
  <c r="P93" i="8"/>
  <c r="AU63" i="1"/>
  <c r="R149" i="11"/>
  <c r="R324" i="5"/>
  <c r="BK520" i="5"/>
  <c r="J520" i="5"/>
  <c r="J69" i="5"/>
  <c r="T94" i="7"/>
  <c r="T93" i="7"/>
  <c r="T149" i="11"/>
  <c r="R880" i="3"/>
  <c r="P95" i="11"/>
  <c r="T102" i="11"/>
  <c r="BK338" i="2"/>
  <c r="J338" i="2"/>
  <c r="J66" i="2"/>
  <c r="T338" i="2"/>
  <c r="R374" i="2"/>
  <c r="R373" i="2"/>
  <c r="T94" i="10"/>
  <c r="BK238" i="4"/>
  <c r="J238" i="4"/>
  <c r="J66" i="4"/>
  <c r="T324" i="5"/>
  <c r="BK96" i="6"/>
  <c r="BK105" i="3"/>
  <c r="J105" i="3"/>
  <c r="J66" i="3"/>
  <c r="P758" i="3"/>
  <c r="T1093" i="3"/>
  <c r="T293" i="4"/>
  <c r="T292" i="4"/>
  <c r="BK324" i="5"/>
  <c r="J324" i="5"/>
  <c r="J67" i="5"/>
  <c r="P94" i="7"/>
  <c r="P93" i="7"/>
  <c r="AU62" i="1"/>
  <c r="P99" i="10"/>
  <c r="BK191" i="11"/>
  <c r="J191" i="11"/>
  <c r="J70" i="11"/>
  <c r="T98" i="2"/>
  <c r="T97" i="2"/>
  <c r="R338" i="2"/>
  <c r="T374" i="2"/>
  <c r="T373" i="2"/>
  <c r="T96" i="2" s="1"/>
  <c r="T105" i="3"/>
  <c r="BK880" i="3"/>
  <c r="J880" i="3"/>
  <c r="J72" i="3"/>
  <c r="T92" i="4"/>
  <c r="P463" i="5"/>
  <c r="T149" i="6"/>
  <c r="T148" i="6"/>
  <c r="R94" i="8"/>
  <c r="R93" i="8"/>
  <c r="T191" i="11"/>
  <c r="BK209" i="5"/>
  <c r="J209" i="5"/>
  <c r="J66" i="5"/>
  <c r="P520" i="5"/>
  <c r="BK99" i="10"/>
  <c r="J99" i="10"/>
  <c r="J69" i="10"/>
  <c r="P191" i="11"/>
  <c r="P98" i="2"/>
  <c r="P97" i="2"/>
  <c r="P96" i="2"/>
  <c r="AU56" i="1"/>
  <c r="BK149" i="6"/>
  <c r="J149" i="6"/>
  <c r="J71" i="6"/>
  <c r="R94" i="10"/>
  <c r="R93" i="10"/>
  <c r="BK293" i="4"/>
  <c r="J293" i="4"/>
  <c r="J68" i="4"/>
  <c r="R95" i="5"/>
  <c r="P143" i="6"/>
  <c r="R94" i="7"/>
  <c r="R93" i="7"/>
  <c r="T94" i="8"/>
  <c r="T93" i="8"/>
  <c r="BK94" i="10"/>
  <c r="J94" i="10"/>
  <c r="J68" i="10"/>
  <c r="R191" i="11"/>
  <c r="R92" i="4"/>
  <c r="R91" i="4"/>
  <c r="R90" i="4"/>
  <c r="BK95" i="5"/>
  <c r="J95" i="5"/>
  <c r="J65" i="5"/>
  <c r="T463" i="5"/>
  <c r="R96" i="6"/>
  <c r="R149" i="6"/>
  <c r="R148" i="6"/>
  <c r="P95" i="9"/>
  <c r="P94" i="9"/>
  <c r="AU64" i="1"/>
  <c r="BK101" i="9"/>
  <c r="BK100" i="9"/>
  <c r="J100" i="9"/>
  <c r="J69" i="9"/>
  <c r="BK236" i="11"/>
  <c r="J236" i="11"/>
  <c r="J71" i="11"/>
  <c r="T209" i="5"/>
  <c r="BK102" i="11"/>
  <c r="J102" i="11"/>
  <c r="J65" i="11"/>
  <c r="BK122" i="11"/>
  <c r="J122" i="11"/>
  <c r="J67" i="11"/>
  <c r="BE330" i="2"/>
  <c r="P105" i="3"/>
  <c r="T728" i="3"/>
  <c r="BK1093" i="3"/>
  <c r="J1093" i="3"/>
  <c r="J73" i="3"/>
  <c r="P94" i="10"/>
  <c r="P93" i="10"/>
  <c r="AU65" i="1"/>
  <c r="P236" i="11"/>
  <c r="T880" i="3"/>
  <c r="P92" i="4"/>
  <c r="P324" i="5"/>
  <c r="T520" i="5"/>
  <c r="T143" i="6"/>
  <c r="R95" i="9"/>
  <c r="T101" i="9"/>
  <c r="T100" i="9"/>
  <c r="T99" i="10"/>
  <c r="T236" i="11"/>
  <c r="BK758" i="3"/>
  <c r="J758" i="3"/>
  <c r="J71" i="3"/>
  <c r="R1093" i="3"/>
  <c r="P293" i="4"/>
  <c r="P292" i="4"/>
  <c r="R209" i="5"/>
  <c r="R520" i="5"/>
  <c r="BK143" i="6"/>
  <c r="J143" i="6"/>
  <c r="J69" i="6"/>
  <c r="BK94" i="7"/>
  <c r="J94" i="7"/>
  <c r="J68" i="7"/>
  <c r="R236" i="11"/>
  <c r="T689" i="3"/>
  <c r="T97" i="3" s="1"/>
  <c r="R758" i="3"/>
  <c r="BK92" i="4"/>
  <c r="J92" i="4"/>
  <c r="J65" i="4"/>
  <c r="T238" i="4"/>
  <c r="R143" i="6"/>
  <c r="BK95" i="9"/>
  <c r="BK94" i="9"/>
  <c r="J94" i="9"/>
  <c r="J67" i="9"/>
  <c r="T95" i="9"/>
  <c r="T94" i="9"/>
  <c r="R101" i="9"/>
  <c r="R100" i="9"/>
  <c r="BK95" i="11"/>
  <c r="J95" i="11"/>
  <c r="J64" i="11"/>
  <c r="BK98" i="2"/>
  <c r="J98" i="2"/>
  <c r="J65" i="2"/>
  <c r="P880" i="3"/>
  <c r="P238" i="4"/>
  <c r="R463" i="5"/>
  <c r="P96" i="6"/>
  <c r="P95" i="6"/>
  <c r="AU61" i="1"/>
  <c r="BE361" i="2"/>
  <c r="BE439" i="2"/>
  <c r="J59" i="3"/>
  <c r="F93" i="3"/>
  <c r="BE300" i="3"/>
  <c r="BE306" i="3"/>
  <c r="BE309" i="3"/>
  <c r="E52" i="10"/>
  <c r="J60" i="10"/>
  <c r="F90" i="10"/>
  <c r="J88" i="11"/>
  <c r="BE917" i="3"/>
  <c r="BE942" i="3"/>
  <c r="BE1020" i="3"/>
  <c r="BE1039" i="3"/>
  <c r="F87" i="4"/>
  <c r="BE93" i="4"/>
  <c r="BE233" i="4"/>
  <c r="BE268" i="4"/>
  <c r="J85" i="5"/>
  <c r="BE131" i="5"/>
  <c r="BE134" i="5"/>
  <c r="BE361" i="5"/>
  <c r="BE439" i="5"/>
  <c r="BE457" i="5"/>
  <c r="BE472" i="5"/>
  <c r="BE484" i="5"/>
  <c r="J60" i="6"/>
  <c r="F92" i="6"/>
  <c r="BE99" i="7"/>
  <c r="J62" i="9"/>
  <c r="F90" i="9"/>
  <c r="F62" i="10"/>
  <c r="BE154" i="11"/>
  <c r="BE156" i="11"/>
  <c r="BE172" i="11"/>
  <c r="BE189" i="11"/>
  <c r="BE118" i="2"/>
  <c r="BE182" i="2"/>
  <c r="BE269" i="2"/>
  <c r="BE690" i="3"/>
  <c r="BE708" i="3"/>
  <c r="BK98" i="3"/>
  <c r="J98" i="3"/>
  <c r="J65" i="3"/>
  <c r="J86" i="4"/>
  <c r="BE109" i="4"/>
  <c r="BE239" i="4"/>
  <c r="BE342" i="4"/>
  <c r="BE358" i="4"/>
  <c r="E82" i="11"/>
  <c r="J93" i="2"/>
  <c r="BE251" i="2"/>
  <c r="E50" i="3"/>
  <c r="F92" i="3"/>
  <c r="BE378" i="3"/>
  <c r="BE564" i="3"/>
  <c r="BE755" i="3"/>
  <c r="BE804" i="3"/>
  <c r="BE823" i="3"/>
  <c r="BE964" i="3"/>
  <c r="BE967" i="3"/>
  <c r="BE980" i="3"/>
  <c r="BE1053" i="3"/>
  <c r="BE1086" i="3"/>
  <c r="J84" i="4"/>
  <c r="BE145" i="4"/>
  <c r="BE161" i="4"/>
  <c r="BE228" i="4"/>
  <c r="BE252" i="4"/>
  <c r="F91" i="11"/>
  <c r="BE133" i="11"/>
  <c r="BE141" i="11"/>
  <c r="BE162" i="11"/>
  <c r="BE214" i="11"/>
  <c r="BK119" i="11"/>
  <c r="J119" i="11"/>
  <c r="J66" i="11"/>
  <c r="BE391" i="2"/>
  <c r="BK418" i="2"/>
  <c r="J418" i="2"/>
  <c r="J71" i="2"/>
  <c r="BK438" i="2"/>
  <c r="J438" i="2"/>
  <c r="J72" i="2"/>
  <c r="J90" i="3"/>
  <c r="BE521" i="5"/>
  <c r="F91" i="6"/>
  <c r="BE101" i="6"/>
  <c r="BE139" i="6"/>
  <c r="BE103" i="7"/>
  <c r="E50" i="2"/>
  <c r="J58" i="2"/>
  <c r="BE99" i="2"/>
  <c r="BE127" i="2"/>
  <c r="BE130" i="2"/>
  <c r="BE143" i="2"/>
  <c r="BE159" i="2"/>
  <c r="BE193" i="2"/>
  <c r="BE322" i="2"/>
  <c r="BE357" i="2"/>
  <c r="BE196" i="11"/>
  <c r="BE208" i="11"/>
  <c r="BE494" i="3"/>
  <c r="BE668" i="3"/>
  <c r="BE686" i="3"/>
  <c r="BE1026" i="3"/>
  <c r="BE1112" i="3"/>
  <c r="BE1116" i="3"/>
  <c r="BE113" i="4"/>
  <c r="BE153" i="4"/>
  <c r="BE181" i="4"/>
  <c r="BE185" i="4"/>
  <c r="BE260" i="4"/>
  <c r="BE382" i="4"/>
  <c r="BE402" i="4"/>
  <c r="F88" i="5"/>
  <c r="BE125" i="5"/>
  <c r="BE128" i="5"/>
  <c r="BE176" i="5"/>
  <c r="BE185" i="5"/>
  <c r="BE194" i="5"/>
  <c r="BE200" i="5"/>
  <c r="BE240" i="5"/>
  <c r="BE300" i="5"/>
  <c r="BE334" i="5"/>
  <c r="BE397" i="5"/>
  <c r="BE493" i="5"/>
  <c r="E81" i="6"/>
  <c r="BE97" i="6"/>
  <c r="BE144" i="6"/>
  <c r="F89" i="7"/>
  <c r="F62" i="8"/>
  <c r="F90" i="8"/>
  <c r="BE102" i="8"/>
  <c r="BE337" i="5"/>
  <c r="BE358" i="5"/>
  <c r="BE364" i="5"/>
  <c r="BE370" i="5"/>
  <c r="BE418" i="5"/>
  <c r="BE490" i="5"/>
  <c r="J92" i="6"/>
  <c r="BE115" i="6"/>
  <c r="BE117" i="6"/>
  <c r="J87" i="7"/>
  <c r="BE113" i="7"/>
  <c r="J62" i="8"/>
  <c r="BE115" i="11"/>
  <c r="BE158" i="11"/>
  <c r="BE166" i="11"/>
  <c r="BE224" i="11"/>
  <c r="BE226" i="11"/>
  <c r="BE232" i="11"/>
  <c r="F58" i="2"/>
  <c r="F59" i="2"/>
  <c r="BE120" i="3"/>
  <c r="BK188" i="11"/>
  <c r="J188" i="11"/>
  <c r="J69" i="11"/>
  <c r="BE244" i="2"/>
  <c r="BE339" i="2"/>
  <c r="BE342" i="2"/>
  <c r="BE367" i="2"/>
  <c r="BK450" i="2"/>
  <c r="J450" i="2"/>
  <c r="J73" i="2"/>
  <c r="BE180" i="3"/>
  <c r="BE550" i="3"/>
  <c r="BE702" i="3"/>
  <c r="BE714" i="3"/>
  <c r="BE846" i="3"/>
  <c r="BE849" i="3"/>
  <c r="BE877" i="3"/>
  <c r="BE896" i="3"/>
  <c r="BE929" i="3"/>
  <c r="BE932" i="3"/>
  <c r="BE189" i="4"/>
  <c r="BE219" i="4"/>
  <c r="BE298" i="4"/>
  <c r="BE310" i="4"/>
  <c r="BE354" i="4"/>
  <c r="BE370" i="4"/>
  <c r="BE117" i="11"/>
  <c r="BE135" i="11"/>
  <c r="BE370" i="2"/>
  <c r="BE401" i="2"/>
  <c r="BK411" i="2"/>
  <c r="J411" i="2"/>
  <c r="J70" i="2"/>
  <c r="J91" i="11"/>
  <c r="BE113" i="11"/>
  <c r="BE123" i="11"/>
  <c r="E50" i="5"/>
  <c r="F87" i="5"/>
  <c r="BE96" i="5"/>
  <c r="BE113" i="5"/>
  <c r="BE119" i="5"/>
  <c r="BE158" i="5"/>
  <c r="BE173" i="5"/>
  <c r="BE188" i="5"/>
  <c r="BE225" i="5"/>
  <c r="BE231" i="5"/>
  <c r="BE246" i="5"/>
  <c r="BE282" i="5"/>
  <c r="BE321" i="5"/>
  <c r="BE103" i="6"/>
  <c r="BE95" i="7"/>
  <c r="BE111" i="7"/>
  <c r="BE115" i="7"/>
  <c r="J87" i="8"/>
  <c r="BK101" i="8"/>
  <c r="J101" i="8"/>
  <c r="J69" i="8"/>
  <c r="BE98" i="11"/>
  <c r="BE241" i="11"/>
  <c r="J56" i="2"/>
  <c r="BE115" i="2"/>
  <c r="BE165" i="2"/>
  <c r="BE215" i="2"/>
  <c r="BE364" i="2"/>
  <c r="BE419" i="2"/>
  <c r="BE429" i="2"/>
  <c r="BK478" i="2"/>
  <c r="J478" i="2"/>
  <c r="J74" i="2"/>
  <c r="J92" i="3"/>
  <c r="BE99" i="3"/>
  <c r="BE724" i="3"/>
  <c r="BE759" i="3"/>
  <c r="BE873" i="3"/>
  <c r="BE993" i="3"/>
  <c r="BE133" i="4"/>
  <c r="BE122" i="5"/>
  <c r="BE149" i="5"/>
  <c r="BE164" i="5"/>
  <c r="BE179" i="5"/>
  <c r="BE197" i="5"/>
  <c r="BE228" i="5"/>
  <c r="BE273" i="5"/>
  <c r="BE318" i="5"/>
  <c r="BE332" i="5"/>
  <c r="BE349" i="5"/>
  <c r="BE400" i="5"/>
  <c r="BE511" i="5"/>
  <c r="BE514" i="5"/>
  <c r="BE517" i="5"/>
  <c r="J62" i="6"/>
  <c r="BE109" i="7"/>
  <c r="BE118" i="7"/>
  <c r="J62" i="10"/>
  <c r="J90" i="10"/>
  <c r="BE412" i="2"/>
  <c r="BE451" i="2"/>
  <c r="BE479" i="2"/>
  <c r="BE114" i="3"/>
  <c r="BE420" i="3"/>
  <c r="BE772" i="3"/>
  <c r="BE818" i="3"/>
  <c r="BE881" i="3"/>
  <c r="BE1062" i="3"/>
  <c r="BE1073" i="3"/>
  <c r="BE1090" i="3"/>
  <c r="BE1094" i="3"/>
  <c r="BE1107" i="3"/>
  <c r="J59" i="4"/>
  <c r="BE101" i="4"/>
  <c r="BE121" i="4"/>
  <c r="BE125" i="4"/>
  <c r="BE248" i="4"/>
  <c r="BE288" i="4"/>
  <c r="BE386" i="4"/>
  <c r="BE99" i="5"/>
  <c r="BE146" i="5"/>
  <c r="BE152" i="5"/>
  <c r="BE155" i="5"/>
  <c r="BE170" i="5"/>
  <c r="BE206" i="5"/>
  <c r="BE213" i="5"/>
  <c r="BE222" i="5"/>
  <c r="BE234" i="5"/>
  <c r="BE255" i="5"/>
  <c r="BE352" i="5"/>
  <c r="BE382" i="5"/>
  <c r="BE464" i="5"/>
  <c r="BE111" i="6"/>
  <c r="J62" i="7"/>
  <c r="BK117" i="7"/>
  <c r="J117" i="7"/>
  <c r="J69" i="7"/>
  <c r="J63" i="8"/>
  <c r="BE95" i="8"/>
  <c r="BE96" i="11"/>
  <c r="BE150" i="11"/>
  <c r="BE174" i="11"/>
  <c r="BE200" i="11"/>
  <c r="BE222" i="11"/>
  <c r="BE448" i="5"/>
  <c r="BE123" i="6"/>
  <c r="BE150" i="6"/>
  <c r="F90" i="7"/>
  <c r="E79" i="8"/>
  <c r="BE127" i="11"/>
  <c r="BE137" i="11"/>
  <c r="BE206" i="11"/>
  <c r="BE259" i="2"/>
  <c r="BE348" i="2"/>
  <c r="BE354" i="2"/>
  <c r="BE165" i="3"/>
  <c r="BE183" i="3"/>
  <c r="BE205" i="3"/>
  <c r="BE250" i="3"/>
  <c r="BE293" i="3"/>
  <c r="BE312" i="3"/>
  <c r="BE349" i="3"/>
  <c r="BE352" i="3"/>
  <c r="BE356" i="3"/>
  <c r="BE375" i="3"/>
  <c r="BE129" i="6"/>
  <c r="BE141" i="6"/>
  <c r="BE152" i="6"/>
  <c r="J63" i="7"/>
  <c r="BE97" i="7"/>
  <c r="BE101" i="7"/>
  <c r="BE111" i="11"/>
  <c r="BE120" i="11"/>
  <c r="BE125" i="11"/>
  <c r="BE192" i="11"/>
  <c r="BE198" i="11"/>
  <c r="BE204" i="11"/>
  <c r="BE245" i="11"/>
  <c r="BE205" i="4"/>
  <c r="BE272" i="4"/>
  <c r="BE306" i="4"/>
  <c r="BE326" i="4"/>
  <c r="J58" i="5"/>
  <c r="BE104" i="5"/>
  <c r="BE137" i="5"/>
  <c r="BE161" i="5"/>
  <c r="BE191" i="5"/>
  <c r="BE215" i="5"/>
  <c r="BE219" i="5"/>
  <c r="BE243" i="5"/>
  <c r="BE249" i="5"/>
  <c r="BE267" i="5"/>
  <c r="BE306" i="5"/>
  <c r="BE340" i="5"/>
  <c r="BE355" i="5"/>
  <c r="BE388" i="5"/>
  <c r="BE403" i="5"/>
  <c r="BE467" i="5"/>
  <c r="BE135" i="6"/>
  <c r="BE102" i="10"/>
  <c r="BE137" i="4"/>
  <c r="BE157" i="4"/>
  <c r="BE244" i="4"/>
  <c r="BE280" i="4"/>
  <c r="BE314" i="4"/>
  <c r="BE330" i="4"/>
  <c r="BE338" i="4"/>
  <c r="BE362" i="4"/>
  <c r="BE374" i="4"/>
  <c r="BE406" i="4"/>
  <c r="BE210" i="5"/>
  <c r="BE279" i="5"/>
  <c r="BE315" i="5"/>
  <c r="BE328" i="5"/>
  <c r="BE436" i="5"/>
  <c r="BE451" i="5"/>
  <c r="BE496" i="5"/>
  <c r="BE499" i="5"/>
  <c r="BE508" i="5"/>
  <c r="BE523" i="5"/>
  <c r="BE99" i="6"/>
  <c r="BE97" i="8"/>
  <c r="BE99" i="8"/>
  <c r="E80" i="9"/>
  <c r="BE102" i="9"/>
  <c r="BE95" i="10"/>
  <c r="BE383" i="3"/>
  <c r="BE330" i="5"/>
  <c r="BE343" i="5"/>
  <c r="BE409" i="5"/>
  <c r="BE415" i="5"/>
  <c r="BE460" i="5"/>
  <c r="BE481" i="5"/>
  <c r="BE487" i="5"/>
  <c r="BE133" i="6"/>
  <c r="E52" i="7"/>
  <c r="BE100" i="10"/>
  <c r="BE153" i="2"/>
  <c r="BE229" i="2"/>
  <c r="BE572" i="3"/>
  <c r="BE720" i="3"/>
  <c r="BE914" i="3"/>
  <c r="BK723" i="3"/>
  <c r="J723" i="3"/>
  <c r="J68" i="3"/>
  <c r="BE97" i="4"/>
  <c r="BE129" i="4"/>
  <c r="BE256" i="4"/>
  <c r="J90" i="11"/>
  <c r="BE220" i="11"/>
  <c r="BE107" i="7"/>
  <c r="BE97" i="10"/>
  <c r="BE239" i="11"/>
  <c r="BE202" i="3"/>
  <c r="BE711" i="3"/>
  <c r="BE899" i="3"/>
  <c r="BE950" i="3"/>
  <c r="BE956" i="3"/>
  <c r="BE105" i="4"/>
  <c r="BE169" i="4"/>
  <c r="BE173" i="4"/>
  <c r="BE264" i="4"/>
  <c r="BE294" i="4"/>
  <c r="BE302" i="4"/>
  <c r="BE318" i="4"/>
  <c r="BE322" i="4"/>
  <c r="BE346" i="4"/>
  <c r="BE350" i="4"/>
  <c r="BE366" i="4"/>
  <c r="BE394" i="4"/>
  <c r="BE398" i="4"/>
  <c r="BE167" i="5"/>
  <c r="BE217" i="5"/>
  <c r="BE346" i="5"/>
  <c r="BE376" i="5"/>
  <c r="BE391" i="5"/>
  <c r="BE394" i="5"/>
  <c r="BE406" i="5"/>
  <c r="BE412" i="5"/>
  <c r="BE430" i="5"/>
  <c r="BE454" i="5"/>
  <c r="BE478" i="5"/>
  <c r="BE107" i="6"/>
  <c r="BE109" i="6"/>
  <c r="BE119" i="6"/>
  <c r="BE121" i="6"/>
  <c r="J63" i="9"/>
  <c r="J88" i="9"/>
  <c r="BE104" i="9"/>
  <c r="F58" i="11"/>
  <c r="BE212" i="11"/>
  <c r="BE216" i="11"/>
  <c r="BE218" i="11"/>
  <c r="BE243" i="11"/>
  <c r="BE629" i="3"/>
  <c r="BE680" i="3"/>
  <c r="BE729" i="3"/>
  <c r="BE791" i="3"/>
  <c r="BE861" i="3"/>
  <c r="E50" i="4"/>
  <c r="BE117" i="4"/>
  <c r="BE141" i="4"/>
  <c r="BE177" i="4"/>
  <c r="BE100" i="11"/>
  <c r="BE109" i="11"/>
  <c r="BE131" i="11"/>
  <c r="BE143" i="11"/>
  <c r="BE145" i="11"/>
  <c r="BE168" i="11"/>
  <c r="BE170" i="11"/>
  <c r="BE180" i="11"/>
  <c r="BE182" i="11"/>
  <c r="BE184" i="11"/>
  <c r="BE186" i="11"/>
  <c r="BE194" i="11"/>
  <c r="BE224" i="4"/>
  <c r="BE284" i="4"/>
  <c r="BE101" i="5"/>
  <c r="BE110" i="5"/>
  <c r="BE116" i="5"/>
  <c r="BE140" i="5"/>
  <c r="BE203" i="5"/>
  <c r="BE270" i="5"/>
  <c r="BE276" i="5"/>
  <c r="BE288" i="5"/>
  <c r="BE367" i="5"/>
  <c r="BE373" i="5"/>
  <c r="BE385" i="5"/>
  <c r="BE421" i="5"/>
  <c r="BE424" i="5"/>
  <c r="BE433" i="5"/>
  <c r="BE445" i="5"/>
  <c r="BE475" i="5"/>
  <c r="BE502" i="5"/>
  <c r="BE505" i="5"/>
  <c r="BE105" i="6"/>
  <c r="BE113" i="6"/>
  <c r="BE125" i="6"/>
  <c r="BE131" i="6"/>
  <c r="BE146" i="6"/>
  <c r="BE103" i="11"/>
  <c r="BE105" i="11"/>
  <c r="BE107" i="11"/>
  <c r="BE164" i="11"/>
  <c r="BE178" i="11"/>
  <c r="BE139" i="11"/>
  <c r="BE147" i="11"/>
  <c r="BE160" i="11"/>
  <c r="BE176" i="11"/>
  <c r="BE202" i="11"/>
  <c r="BE210" i="11"/>
  <c r="BE248" i="11"/>
  <c r="BK247" i="11"/>
  <c r="J247" i="11"/>
  <c r="J72" i="11"/>
  <c r="BE375" i="2"/>
  <c r="BE381" i="2"/>
  <c r="BE444" i="2"/>
  <c r="BE106" i="3"/>
  <c r="BE402" i="3"/>
  <c r="BE425" i="3"/>
  <c r="BE654" i="3"/>
  <c r="BE786" i="3"/>
  <c r="BE1007" i="3"/>
  <c r="BE1042" i="3"/>
  <c r="BK1115" i="3"/>
  <c r="J1115" i="3"/>
  <c r="J74" i="3"/>
  <c r="F58" i="4"/>
  <c r="BE213" i="4"/>
  <c r="BE276" i="4"/>
  <c r="BE334" i="4"/>
  <c r="BE378" i="4"/>
  <c r="BE390" i="4"/>
  <c r="J88" i="5"/>
  <c r="BE237" i="5"/>
  <c r="BE252" i="5"/>
  <c r="BE258" i="5"/>
  <c r="BE261" i="5"/>
  <c r="BE264" i="5"/>
  <c r="BE291" i="5"/>
  <c r="BE294" i="5"/>
  <c r="BE297" i="5"/>
  <c r="BE427" i="5"/>
  <c r="BE442" i="5"/>
  <c r="BK92" i="5"/>
  <c r="BK91" i="5"/>
  <c r="J91" i="5"/>
  <c r="J63" i="5"/>
  <c r="BE137" i="6"/>
  <c r="F63" i="9"/>
  <c r="BE96" i="9"/>
  <c r="BE98" i="9"/>
  <c r="BE152" i="11"/>
  <c r="BE109" i="2"/>
  <c r="BE121" i="2"/>
  <c r="BE139" i="2"/>
  <c r="BE264" i="2"/>
  <c r="BE129" i="11"/>
  <c r="BE230" i="11"/>
  <c r="BE234" i="11"/>
  <c r="BE237" i="11"/>
  <c r="BE149" i="4"/>
  <c r="BE165" i="4"/>
  <c r="BE93" i="5"/>
  <c r="BE107" i="5"/>
  <c r="BE143" i="5"/>
  <c r="BE182" i="5"/>
  <c r="BE285" i="5"/>
  <c r="BE303" i="5"/>
  <c r="BE309" i="5"/>
  <c r="BE312" i="5"/>
  <c r="BE325" i="5"/>
  <c r="BE379" i="5"/>
  <c r="BE469" i="5"/>
  <c r="BE127" i="6"/>
  <c r="BE154" i="6"/>
  <c r="BE105" i="7"/>
  <c r="BE228" i="11"/>
  <c r="J36" i="5"/>
  <c r="AW59" i="1"/>
  <c r="F39" i="6"/>
  <c r="BB61" i="1"/>
  <c r="F40" i="7"/>
  <c r="BC62" i="1"/>
  <c r="J36" i="4"/>
  <c r="AW58" i="1"/>
  <c r="F38" i="5"/>
  <c r="BC59" i="1"/>
  <c r="F38" i="11"/>
  <c r="BC66" i="1"/>
  <c r="F38" i="9"/>
  <c r="BA64" i="1"/>
  <c r="J36" i="3"/>
  <c r="AW57" i="1"/>
  <c r="F38" i="10"/>
  <c r="BA65" i="1"/>
  <c r="F38" i="4"/>
  <c r="BC58" i="1"/>
  <c r="F39" i="5"/>
  <c r="BD59" i="1"/>
  <c r="F39" i="4"/>
  <c r="BD58" i="1"/>
  <c r="F41" i="7"/>
  <c r="BD62" i="1"/>
  <c r="F39" i="9"/>
  <c r="BB64" i="1"/>
  <c r="AS55" i="1"/>
  <c r="AS54" i="1"/>
  <c r="F36" i="2"/>
  <c r="BA56" i="1"/>
  <c r="F41" i="9"/>
  <c r="BD64" i="1"/>
  <c r="F37" i="5"/>
  <c r="BB59" i="1"/>
  <c r="F38" i="2"/>
  <c r="BC56" i="1"/>
  <c r="F39" i="11"/>
  <c r="BD66" i="1"/>
  <c r="J36" i="11"/>
  <c r="AW66" i="1"/>
  <c r="F39" i="3"/>
  <c r="BD57" i="1"/>
  <c r="F40" i="9"/>
  <c r="BC64" i="1"/>
  <c r="F39" i="8"/>
  <c r="BB63" i="1"/>
  <c r="J38" i="10"/>
  <c r="AW65" i="1"/>
  <c r="F37" i="4"/>
  <c r="BB58" i="1"/>
  <c r="F38" i="8"/>
  <c r="BA63" i="1"/>
  <c r="J38" i="7"/>
  <c r="AW62" i="1"/>
  <c r="J36" i="2"/>
  <c r="AW56" i="1"/>
  <c r="F39" i="10"/>
  <c r="BB65" i="1"/>
  <c r="F36" i="11"/>
  <c r="BA66" i="1"/>
  <c r="F40" i="8"/>
  <c r="BC63" i="1"/>
  <c r="F41" i="10"/>
  <c r="BD65" i="1"/>
  <c r="F37" i="3"/>
  <c r="BB57" i="1"/>
  <c r="F39" i="7"/>
  <c r="BB62" i="1"/>
  <c r="J38" i="8"/>
  <c r="AW63" i="1"/>
  <c r="F36" i="5"/>
  <c r="BA59" i="1"/>
  <c r="F38" i="6"/>
  <c r="BA61" i="1"/>
  <c r="F36" i="4"/>
  <c r="BA58" i="1"/>
  <c r="J38" i="9"/>
  <c r="AW64" i="1"/>
  <c r="F36" i="3"/>
  <c r="BA57" i="1"/>
  <c r="F38" i="3"/>
  <c r="BC57" i="1"/>
  <c r="F37" i="11"/>
  <c r="BB66" i="1"/>
  <c r="F37" i="2"/>
  <c r="BB56" i="1"/>
  <c r="F40" i="10"/>
  <c r="BC65" i="1"/>
  <c r="F41" i="6"/>
  <c r="BD61" i="1"/>
  <c r="J38" i="6"/>
  <c r="AW61" i="1"/>
  <c r="F38" i="7"/>
  <c r="BA62" i="1"/>
  <c r="F39" i="2"/>
  <c r="BD56" i="1"/>
  <c r="F41" i="8"/>
  <c r="BD63" i="1"/>
  <c r="F40" i="6"/>
  <c r="BC61" i="1"/>
  <c r="T727" i="3" l="1"/>
  <c r="T96" i="3"/>
  <c r="R91" i="5"/>
  <c r="T91" i="5"/>
  <c r="P91" i="5"/>
  <c r="AU59" i="1"/>
  <c r="P97" i="3"/>
  <c r="BK373" i="2"/>
  <c r="J373" i="2"/>
  <c r="J67" i="2"/>
  <c r="R97" i="2"/>
  <c r="R96" i="2"/>
  <c r="P91" i="4"/>
  <c r="P90" i="4"/>
  <c r="AU58" i="1"/>
  <c r="T95" i="6"/>
  <c r="R727" i="3"/>
  <c r="R96" i="3"/>
  <c r="P94" i="11"/>
  <c r="AU66" i="1"/>
  <c r="R94" i="9"/>
  <c r="R94" i="11"/>
  <c r="R95" i="6"/>
  <c r="T93" i="10"/>
  <c r="T94" i="11"/>
  <c r="P727" i="3"/>
  <c r="P96" i="3"/>
  <c r="AU57" i="1"/>
  <c r="T91" i="4"/>
  <c r="T90" i="4"/>
  <c r="BK727" i="3"/>
  <c r="J727" i="3"/>
  <c r="J69" i="3"/>
  <c r="BK93" i="10"/>
  <c r="J93" i="10"/>
  <c r="J67" i="10"/>
  <c r="BK97" i="3"/>
  <c r="J97" i="3"/>
  <c r="J64" i="3"/>
  <c r="J95" i="9"/>
  <c r="J68" i="9"/>
  <c r="J728" i="3"/>
  <c r="J70" i="3"/>
  <c r="BK292" i="4"/>
  <c r="J292" i="4"/>
  <c r="J67" i="4"/>
  <c r="BK94" i="11"/>
  <c r="J94" i="11"/>
  <c r="J63" i="11"/>
  <c r="BK97" i="2"/>
  <c r="J97" i="2"/>
  <c r="J64" i="2"/>
  <c r="J374" i="2"/>
  <c r="J68" i="2"/>
  <c r="BK91" i="4"/>
  <c r="BK90" i="4"/>
  <c r="J90" i="4"/>
  <c r="J63" i="4"/>
  <c r="BK148" i="6"/>
  <c r="J148" i="6"/>
  <c r="J70" i="6"/>
  <c r="J96" i="6"/>
  <c r="J68" i="6"/>
  <c r="BK93" i="8"/>
  <c r="J93" i="8"/>
  <c r="J101" i="9"/>
  <c r="J70" i="9"/>
  <c r="J92" i="5"/>
  <c r="J64" i="5"/>
  <c r="BK93" i="7"/>
  <c r="J93" i="7"/>
  <c r="F35" i="5"/>
  <c r="AZ59" i="1"/>
  <c r="J32" i="5"/>
  <c r="AG59" i="1"/>
  <c r="J35" i="11"/>
  <c r="AV66" i="1"/>
  <c r="AT66" i="1"/>
  <c r="F37" i="9"/>
  <c r="AZ64" i="1"/>
  <c r="J37" i="6"/>
  <c r="AV61" i="1"/>
  <c r="AT61" i="1"/>
  <c r="F37" i="7"/>
  <c r="AZ62" i="1"/>
  <c r="BA60" i="1"/>
  <c r="AW60" i="1"/>
  <c r="J34" i="9"/>
  <c r="AG64" i="1"/>
  <c r="BD60" i="1"/>
  <c r="F35" i="4"/>
  <c r="AZ58" i="1"/>
  <c r="J34" i="7"/>
  <c r="AG62" i="1"/>
  <c r="J34" i="8"/>
  <c r="AG63" i="1"/>
  <c r="F35" i="11"/>
  <c r="AZ66" i="1"/>
  <c r="J37" i="10"/>
  <c r="AV65" i="1"/>
  <c r="AT65" i="1"/>
  <c r="J37" i="7"/>
  <c r="AV62" i="1"/>
  <c r="AT62" i="1"/>
  <c r="F35" i="2"/>
  <c r="AZ56" i="1"/>
  <c r="BC60" i="1"/>
  <c r="AY60" i="1"/>
  <c r="F37" i="6"/>
  <c r="AZ61" i="1"/>
  <c r="J37" i="8"/>
  <c r="AV63" i="1"/>
  <c r="AT63" i="1"/>
  <c r="AU60" i="1"/>
  <c r="F37" i="8"/>
  <c r="AZ63" i="1"/>
  <c r="J37" i="9"/>
  <c r="AV64" i="1"/>
  <c r="AT64" i="1"/>
  <c r="F37" i="10"/>
  <c r="AZ65" i="1"/>
  <c r="F35" i="3"/>
  <c r="AZ57" i="1"/>
  <c r="J35" i="3"/>
  <c r="AV57" i="1"/>
  <c r="AT57" i="1"/>
  <c r="J35" i="5"/>
  <c r="AV59" i="1"/>
  <c r="AT59" i="1"/>
  <c r="BB60" i="1"/>
  <c r="AX60" i="1"/>
  <c r="J35" i="4"/>
  <c r="AV58" i="1"/>
  <c r="AT58" i="1"/>
  <c r="J35" i="2"/>
  <c r="AV56" i="1"/>
  <c r="AT56" i="1"/>
  <c r="J41" i="5" l="1"/>
  <c r="J43" i="9"/>
  <c r="J43" i="7"/>
  <c r="J43" i="8"/>
  <c r="BK95" i="6"/>
  <c r="J95" i="6"/>
  <c r="BK96" i="3"/>
  <c r="J96" i="3"/>
  <c r="J91" i="4"/>
  <c r="J64" i="4"/>
  <c r="J67" i="8"/>
  <c r="BK96" i="2"/>
  <c r="J96" i="2"/>
  <c r="J67" i="7"/>
  <c r="AN59" i="1"/>
  <c r="AN62" i="1"/>
  <c r="AN63" i="1"/>
  <c r="AN64" i="1"/>
  <c r="BC55" i="1"/>
  <c r="AY55" i="1"/>
  <c r="BA55" i="1"/>
  <c r="BA54" i="1"/>
  <c r="W30" i="1"/>
  <c r="AZ60" i="1"/>
  <c r="AV60" i="1"/>
  <c r="AT60" i="1"/>
  <c r="J34" i="6"/>
  <c r="AG61" i="1"/>
  <c r="AN61" i="1"/>
  <c r="J32" i="4"/>
  <c r="AG58" i="1"/>
  <c r="AN58" i="1"/>
  <c r="J32" i="11"/>
  <c r="AG66" i="1"/>
  <c r="AN66" i="1"/>
  <c r="AU55" i="1"/>
  <c r="AU54" i="1"/>
  <c r="BD55" i="1"/>
  <c r="BD54" i="1"/>
  <c r="W33" i="1"/>
  <c r="J32" i="3"/>
  <c r="AG57" i="1"/>
  <c r="AN57" i="1"/>
  <c r="BB55" i="1"/>
  <c r="AX55" i="1"/>
  <c r="J34" i="10"/>
  <c r="AG65" i="1"/>
  <c r="AN65" i="1"/>
  <c r="J32" i="2"/>
  <c r="AG56" i="1"/>
  <c r="AN56" i="1"/>
  <c r="J63" i="2" l="1"/>
  <c r="J41" i="3"/>
  <c r="J41" i="4"/>
  <c r="J63" i="3"/>
  <c r="J67" i="6"/>
  <c r="J43" i="6"/>
  <c r="J41" i="11"/>
  <c r="J43" i="10"/>
  <c r="J41" i="2"/>
  <c r="AZ55" i="1"/>
  <c r="AV55" i="1"/>
  <c r="AW54" i="1"/>
  <c r="AK30" i="1"/>
  <c r="BB54" i="1"/>
  <c r="W31" i="1"/>
  <c r="AG60" i="1"/>
  <c r="AN60" i="1"/>
  <c r="BC54" i="1"/>
  <c r="AY54" i="1"/>
  <c r="AW55" i="1"/>
  <c r="AT55" i="1" l="1"/>
  <c r="AX54" i="1"/>
  <c r="W32" i="1"/>
  <c r="AG55" i="1"/>
  <c r="AG54" i="1"/>
  <c r="AK26" i="1"/>
  <c r="AZ54" i="1"/>
  <c r="W29" i="1"/>
  <c r="AN55" i="1" l="1"/>
  <c r="AV54" i="1"/>
  <c r="AK29" i="1"/>
  <c r="AK35" i="1"/>
  <c r="AT54" i="1" l="1"/>
  <c r="AN54" i="1"/>
</calcChain>
</file>

<file path=xl/sharedStrings.xml><?xml version="1.0" encoding="utf-8"?>
<sst xmlns="http://schemas.openxmlformats.org/spreadsheetml/2006/main" count="23328" uniqueCount="2400">
  <si>
    <t>Export Komplet</t>
  </si>
  <si>
    <t>VZ</t>
  </si>
  <si>
    <t>2.0</t>
  </si>
  <si>
    <t>ZAMOK</t>
  </si>
  <si>
    <t>False</t>
  </si>
  <si>
    <t>{69b22541-36c7-4061-9c61-5853432804bd}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</si>
  <si>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</si>
  <si>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</si>
  <si>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</si>
  <si>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</si>
  <si>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</si>
  <si>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</si>
  <si>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</si>
  <si>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</si>
  <si>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22-2408_2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</si>
  <si>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</si>
  <si>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</si>
  <si>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FN Brno - Rekonstrukce kliniky dětských infekčních nemocí a energeticky úsporná opatření objektu S</t>
  </si>
  <si>
    <t>KSO:</t>
  </si>
  <si>
    <t/>
  </si>
  <si>
    <t>CC-CZ:</t>
  </si>
  <si>
    <t>Místo:</t>
  </si>
  <si>
    <t xml:space="preserve"> </t>
  </si>
  <si>
    <t>Datum:</t>
  </si>
  <si>
    <t>31. 8. 2025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</si>
  <si>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</si>
  <si>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</si>
  <si>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</si>
  <si>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</si>
  <si>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</si>
  <si>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</si>
  <si>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</si>
  <si>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</si>
  <si>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</si>
  <si>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Všechny položky musí obsahovat dodávku i montáž, popř. softwarové vybavení, včetně drobného spojovacího a kotvícího materiálu (např. kotvy, závěsy, chráničky,...).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vztahují. Všechna zařízení, systémy rozvody, instalace a konstrukce budou oceňovány a dodávány plně funkční, tj. včetně všech komponentů, upevňovacích prvků, podpor, prostupů, apod.. Do všech činností musí zhotovitel zohlednit stavební přípomoc (např. drážky prostupy vč. hrubého zapravení, respektive není-li uvedeno jinak). Zhotovitel bere na vědomí, že musí v ceně zohlednit jak dílčí tak celkové revize, zkoušky, regulace, atd.. Projektová dokumentace textová a grafická je nadřazena výkazu výměr, respektive rozpočtu nákladů. Zhotovitel je do ceny povinen zahrnout veškeré náklady spojené s případnou etapizací, realizací stavby za provozu a ve ztížených podmínkách. Zhotovitel musí v ceně zohlednit provizorní opatření vedoucí k zajištění stavby před vnějšími vlivy, zejména pak déšť, sníh, vítr. Zhotovitel bere na vědomí, že stavba musí probíhat po částech, tak aby nedošlo k poškození stavby klimatickými vlivy. Zhotovitel musí provést na svůj náklad i zaškolení obsluhy a údržby na všech částech dodávky. Zhotovitel musí zohlednit náklady na přesun hmot (vnitrostaveništní i mimostaveništní) a odvoz sutě a odpadů, včetně uložení (předpokládá se odpad z drážek, prostupů, atd.). Zhotovitel musí v ceně zohlednit náklady na pomocné lešení, konstrukce a stroje, které bude potřebovat pro realizaci díla. Jsou-li v zadávací dokumentaci, nebo jejich přílohách uvedeny konkrétní obchodní názvy, jedná se pouze o vymezení požadovaného standardu a zadavatel umožňuje i jiné, technicky a kvalitativně srovnatelné řešení. Položky označené .x jsou individuální kalkulací (např. 766624043R00.x)._x000D_
Materiál bude na stavbu dovážen postupně podle skutečně potřebného množství.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</si>
  <si>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</si>
  <si>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</si>
  <si>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</si>
  <si>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</si>
  <si>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</si>
  <si>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</si>
  <si>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</si>
  <si>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</si>
  <si>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</si>
  <si>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</si>
  <si>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</si>
  <si>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</si>
  <si>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</si>
  <si>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</si>
  <si>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</si>
  <si>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</si>
  <si>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</si>
  <si>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</si>
  <si>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</si>
  <si>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</si>
  <si>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</si>
  <si>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</si>
  <si>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</si>
  <si>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</si>
  <si>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</si>
  <si>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</si>
  <si>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</si>
  <si>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</si>
  <si>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</si>
  <si>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</si>
  <si>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</si>
  <si>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</si>
  <si>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</si>
  <si>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</si>
  <si>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</si>
  <si>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</si>
  <si>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</si>
  <si>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</si>
  <si>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2.2.0.4.1</t>
  </si>
  <si>
    <t>Pavilon S- klinika dětských infekčních nemocí</t>
  </si>
  <si>
    <t>STA</t>
  </si>
  <si>
    <t>1</t>
  </si>
  <si>
    <t>{30a790b8-e02e-4d16-ae0a-9495e867c689}</t>
  </si>
  <si>
    <t>2</t>
  </si>
  <si>
    <t>/</t>
  </si>
  <si>
    <t>D.1.1 BP_2</t>
  </si>
  <si>
    <t>ASŘ Bourací práce</t>
  </si>
  <si>
    <t>Soupis</t>
  </si>
  <si>
    <t>{1e7d54c7-ed6c-4dbb-be1b-51cdba3d9c5e}</t>
  </si>
  <si>
    <t>D.1.1 NS_2</t>
  </si>
  <si>
    <t>ASŘ Nový stav</t>
  </si>
  <si>
    <t>{700db6f8-ab78-4aa9-8533-82071b9aade2}</t>
  </si>
  <si>
    <t>D.1.1 VP_2</t>
  </si>
  <si>
    <t>ASŘ Výpis prvků</t>
  </si>
  <si>
    <t>{50d55828-9fdb-4ea0-ad37-c7a18d0623f9}</t>
  </si>
  <si>
    <t>D.1.2.2</t>
  </si>
  <si>
    <t>Vzduchotechnika</t>
  </si>
  <si>
    <t>{bdd36e3d-b4a0-4882-b9ee-bffcb0d24335}</t>
  </si>
  <si>
    <t>D.1.2.4</t>
  </si>
  <si>
    <t>FVE</t>
  </si>
  <si>
    <t>{48c638d1-61a3-403c-a025-8bbd01d4e7d0}</t>
  </si>
  <si>
    <t>D.1.2.4.1</t>
  </si>
  <si>
    <t>AC část</t>
  </si>
  <si>
    <t>3</t>
  </si>
  <si>
    <t>{569ac3a3-2550-4a63-98c2-afa59725f5d6}</t>
  </si>
  <si>
    <t>D.1.2.4.2</t>
  </si>
  <si>
    <t>DC část</t>
  </si>
  <si>
    <t>{4b06f0e5-ede3-4a8f-8565-f94311e24078}</t>
  </si>
  <si>
    <t>D.1.2.4.3</t>
  </si>
  <si>
    <t>Konstrukce</t>
  </si>
  <si>
    <t>{b214b69a-d858-4407-b094-a9ba9debe810}</t>
  </si>
  <si>
    <t>D.1.2.4.4</t>
  </si>
  <si>
    <t>Střídače a panely</t>
  </si>
  <si>
    <t>{87d6bb06-b2ad-4fad-9c9d-970a1b0cc6b2}</t>
  </si>
  <si>
    <t>D.1.2.4.5</t>
  </si>
  <si>
    <t>VRN</t>
  </si>
  <si>
    <t>{2205d9b1-a362-4fb4-bb9f-3b381221fc65}</t>
  </si>
  <si>
    <t>D.1.2.4_S</t>
  </si>
  <si>
    <t>Silnoproud</t>
  </si>
  <si>
    <t>{b0cd5af9-dfbe-4f21-a66c-bfc48727b7e4}</t>
  </si>
  <si>
    <t>KRYCÍ LIST SOUPISU PRACÍ</t>
  </si>
  <si>
    <t>Objekt:</t>
  </si>
  <si>
    <t>2.2.0.4.1 - Pavilon S- klinika dětských infekčních nemocí</t>
  </si>
  <si>
    <t>Soupis:</t>
  </si>
  <si>
    <t>D.1.1 BP_2 - ASŘ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</si>
  <si>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</si>
  <si>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</si>
  <si>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</si>
  <si>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</si>
  <si>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</si>
  <si>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</si>
  <si>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</si>
  <si>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</si>
  <si>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</si>
  <si>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</si>
  <si>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</si>
  <si>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</si>
  <si>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</si>
  <si>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781 - Dokončovací práce - obklady</t>
  </si>
  <si>
    <t xml:space="preserve">    782 - Dokončovací práce - obklady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</si>
  <si>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</si>
  <si>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</si>
  <si>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</si>
  <si>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</si>
  <si>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</si>
  <si>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</si>
  <si>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</si>
  <si>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</si>
  <si>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</si>
  <si>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</si>
  <si>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</si>
  <si>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</si>
  <si>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</si>
  <si>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</si>
  <si>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</si>
  <si>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</si>
  <si>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</si>
  <si>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</si>
  <si>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</si>
  <si>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941221112</t>
  </si>
  <si>
    <t>Montáž lešení řadového rámového těžkého zatížení do 300 kg/m2 š od 0,9 do 1,2 m v přes 10 do 25 m</t>
  </si>
  <si>
    <t>m2</t>
  </si>
  <si>
    <t>CS ÚRS 2025 02</t>
  </si>
  <si>
    <t>4</t>
  </si>
  <si>
    <t>1444862069</t>
  </si>
  <si>
    <t>PP</t>
  </si>
  <si>
    <t>Lešení řadové rámové těžké pracovní s podlahami s provozním zatížením tř. 4 do 300 kg/m2 šířky tř. SW09 od 0,9 do 1,2 m, výšky přes 10 do 25 m montáž</t>
  </si>
  <si>
    <t>Online PSC</t>
  </si>
  <si>
    <t>https://podminky.urs.cz/item/CS_URS_2025_02/941221112</t>
  </si>
  <si>
    <t>VV</t>
  </si>
  <si>
    <t>viz TZ_AB, situační výkresy, výkresová a textová část D.1.1, D.1.2 a D.1.3</t>
  </si>
  <si>
    <t xml:space="preserve">Lešení </t>
  </si>
  <si>
    <t>90,5*12,0</t>
  </si>
  <si>
    <t>30,5*15,0</t>
  </si>
  <si>
    <t>28*4,5+13,5*11</t>
  </si>
  <si>
    <t>11,5*4,5</t>
  </si>
  <si>
    <t>Součet</t>
  </si>
  <si>
    <t>941221212</t>
  </si>
  <si>
    <t>Příplatek k lešení řadovému rámovému těžkému do 300 kg/m2 š 0,9 do 1,2 m v přes 10 do 25 m za každý den použití</t>
  </si>
  <si>
    <t>958899898</t>
  </si>
  <si>
    <t>Lešení řadové rámové těžké pracovní s podlahami s provozním zatížením tř. 4 do 300 kg/m2 šířky tř. SW09 od 0,9 do 1,2 m, výšky přes 10 do 25 m příplatek k ceně za každý den použití</t>
  </si>
  <si>
    <t>https://podminky.urs.cz/item/CS_URS_2025_02/941221212</t>
  </si>
  <si>
    <t>4 měsíce</t>
  </si>
  <si>
    <t>1869,75*120</t>
  </si>
  <si>
    <t>941221812</t>
  </si>
  <si>
    <t>Demontáž lešení řadového rámového těžkého zatížení do 300 kg/m2 š od 0,9 do 1,2 m v přes 10 do 25 m</t>
  </si>
  <si>
    <t>1705508104</t>
  </si>
  <si>
    <t>Lešení řadové rámové těžké pracovní s podlahami s provozním zatížením tř. 4 do 300 kg/m2 šířky tř. SW09 od 0,9 do 1,2 m, výšky přes 10 do 25 m demontáž</t>
  </si>
  <si>
    <t>https://podminky.urs.cz/item/CS_URS_2025_02/941221812</t>
  </si>
  <si>
    <t>944511111</t>
  </si>
  <si>
    <t>Montáž ochranné sítě z textilie z umělých vláken</t>
  </si>
  <si>
    <t>-623546059</t>
  </si>
  <si>
    <t>Síť ochranná zavěšená na konstrukci lešení z textilie z umělých vláken montáž</t>
  </si>
  <si>
    <t>https://podminky.urs.cz/item/CS_URS_2025_02/944511111</t>
  </si>
  <si>
    <t>5</t>
  </si>
  <si>
    <t>944511211</t>
  </si>
  <si>
    <t>Příplatek k ochranné síti za každý den použití</t>
  </si>
  <si>
    <t>1714181156</t>
  </si>
  <si>
    <t>Síť ochranná zavěšená na konstrukci lešení z textilie z umělých vláken příplatek k ceně za každý den použití</t>
  </si>
  <si>
    <t>https://podminky.urs.cz/item/CS_URS_2025_02/944511211</t>
  </si>
  <si>
    <t>6</t>
  </si>
  <si>
    <t>944511811</t>
  </si>
  <si>
    <t>Demontáž ochranné sítě z textilie z umělých vláken</t>
  </si>
  <si>
    <t>-206082655</t>
  </si>
  <si>
    <t>Síť ochranná zavěšená na konstrukci lešení z textilie z umělých vláken demontáž</t>
  </si>
  <si>
    <t>https://podminky.urs.cz/item/CS_URS_2025_02/944511811</t>
  </si>
  <si>
    <t>7</t>
  </si>
  <si>
    <t>96002.x</t>
  </si>
  <si>
    <t>Odstranění vnějších žaluzií vč. boxu</t>
  </si>
  <si>
    <t>1072549425</t>
  </si>
  <si>
    <t>Odstranění vnějších žaluzií vč. boxu, vč. manipulace se sutí, odvozu a poplatku za skládku</t>
  </si>
  <si>
    <t>10*3,6*2,1</t>
  </si>
  <si>
    <t>3*2,1*1,5</t>
  </si>
  <si>
    <t>4*2,1*2,1</t>
  </si>
  <si>
    <t>2*3,8*2,1</t>
  </si>
  <si>
    <t>18*3,6*2,1</t>
  </si>
  <si>
    <t>8</t>
  </si>
  <si>
    <t>96003.x</t>
  </si>
  <si>
    <t>Odstranění stínící ocelovodřevěné konstrukce</t>
  </si>
  <si>
    <t>-2033100005</t>
  </si>
  <si>
    <t>Odstranění stínící ocelovodřevěné konstrukce, vč. manipulace se sutí, odvozu a poplatku za skládku</t>
  </si>
  <si>
    <t>2,0*9,9</t>
  </si>
  <si>
    <t>965041441</t>
  </si>
  <si>
    <t>Bourání podkladů pod dlažby nebo mazanin škvárobetonových tl přes 100 mm pl přes 4 m2</t>
  </si>
  <si>
    <t>m3</t>
  </si>
  <si>
    <t>1352284475</t>
  </si>
  <si>
    <t>Bourání mazanin škvárobetonových tl. přes 100 mm, plochy přes 4 m2</t>
  </si>
  <si>
    <t>https://podminky.urs.cz/item/CS_URS_2025_02/965041441</t>
  </si>
  <si>
    <t>SV.B50</t>
  </si>
  <si>
    <t>143*0,14</t>
  </si>
  <si>
    <t>SV.B51</t>
  </si>
  <si>
    <t>(414-49)*0,14+49*0,11</t>
  </si>
  <si>
    <t>2,8*0,14</t>
  </si>
  <si>
    <t>10</t>
  </si>
  <si>
    <t>965042141</t>
  </si>
  <si>
    <t>Bourání podkladů pod dlažby nebo mazanin betonových nebo z litého asfaltu tl do 100 mm pl přes 4 m2</t>
  </si>
  <si>
    <t>2071236095</t>
  </si>
  <si>
    <t>Bourání mazanin betonových nebo z litého asfaltu tl. do 100 mm, plochy přes 4 m2</t>
  </si>
  <si>
    <t>https://podminky.urs.cz/item/CS_URS_2025_02/965042141</t>
  </si>
  <si>
    <t>SV.B52</t>
  </si>
  <si>
    <t>49*0,05</t>
  </si>
  <si>
    <t>11</t>
  </si>
  <si>
    <t>965049113</t>
  </si>
  <si>
    <t>Příplatek k bourání betonových mazanin za bourání mazanin s rabicovým pletivem tl do 100 mm</t>
  </si>
  <si>
    <t>1150531704</t>
  </si>
  <si>
    <t>Bourání mazanin Příplatek k cenám za bourání mazanin betonových s rabicovým pletivem, tl. do 100 mm</t>
  </si>
  <si>
    <t>https://podminky.urs.cz/item/CS_URS_2025_02/965049113</t>
  </si>
  <si>
    <t>968072244</t>
  </si>
  <si>
    <t>Vybourání kovových rámů oken jednoduchých včetně křídel pl do 1 m2</t>
  </si>
  <si>
    <t>1846242653</t>
  </si>
  <si>
    <t>Vybourání kovových rámů oken s křídly, dveřních zárubní, vrat, stěn, ostění nebo obkladů okenních rámů s křídly jednoduchých, plochy do 1 m2</t>
  </si>
  <si>
    <t>https://podminky.urs.cz/item/CS_URS_2025_02/968072244</t>
  </si>
  <si>
    <t>1PP</t>
  </si>
  <si>
    <t>32*1,0*0,75</t>
  </si>
  <si>
    <t>1NP</t>
  </si>
  <si>
    <t>3*0,6*1,2</t>
  </si>
  <si>
    <t>2NP</t>
  </si>
  <si>
    <t>2*0,6*1,2</t>
  </si>
  <si>
    <t>3NP</t>
  </si>
  <si>
    <t>4NP</t>
  </si>
  <si>
    <t>3*0,5*0,5</t>
  </si>
  <si>
    <t>1,25*0,5</t>
  </si>
  <si>
    <t>13</t>
  </si>
  <si>
    <t>968072245</t>
  </si>
  <si>
    <t>Vybourání kovových rámů oken jednoduchých včetně křídel pl do 2 m2</t>
  </si>
  <si>
    <t>-1002908178</t>
  </si>
  <si>
    <t>Vybourání kovových rámů oken s křídly, dveřních zárubní, vrat, stěn, ostění nebo obkladů okenních rámů s křídly jednoduchých, plochy do 2 m2</t>
  </si>
  <si>
    <t>https://podminky.urs.cz/item/CS_URS_2025_02/968072245</t>
  </si>
  <si>
    <t>2*1,2*1,5</t>
  </si>
  <si>
    <t>4*1,2*1,5</t>
  </si>
  <si>
    <t>14</t>
  </si>
  <si>
    <t>968072246</t>
  </si>
  <si>
    <t>Vybourání kovových rámů oken jednoduchých včetně křídel pl do 4 m2</t>
  </si>
  <si>
    <t>-1461963916</t>
  </si>
  <si>
    <t>Vybourání kovových rámů oken s křídly, dveřních zárubní, vrat, stěn, ostění nebo obkladů okenních rámů s křídly jednoduchých, plochy do 4 m2</t>
  </si>
  <si>
    <t>https://podminky.urs.cz/item/CS_URS_2025_02/968072246</t>
  </si>
  <si>
    <t>12*1,75*1,8</t>
  </si>
  <si>
    <t>1,63*1,8</t>
  </si>
  <si>
    <t>4*2,1*1,8</t>
  </si>
  <si>
    <t>1*1,75*1,8</t>
  </si>
  <si>
    <t>2*2,1*1,8</t>
  </si>
  <si>
    <t>1,2*1,8</t>
  </si>
  <si>
    <t>3*2,1*1,2</t>
  </si>
  <si>
    <t>2,4*1,25</t>
  </si>
  <si>
    <t>15</t>
  </si>
  <si>
    <t>968072247</t>
  </si>
  <si>
    <t>Vybourání kovových rámů oken jednoduchých včetně křídel pl přes 4 m2</t>
  </si>
  <si>
    <t>1121631537</t>
  </si>
  <si>
    <t>Vybourání kovových rámů oken s křídly, dveřních zárubní, vrat, stěn, ostění nebo obkladů okenních rámů s křídly jednoduchých, plochy přes 4 m2</t>
  </si>
  <si>
    <t>https://podminky.urs.cz/item/CS_URS_2025_02/968072247</t>
  </si>
  <si>
    <t>4*2,4*1,8</t>
  </si>
  <si>
    <t>3,7*1,8</t>
  </si>
  <si>
    <t>5*3,6*1,8</t>
  </si>
  <si>
    <t>2,4*1,8</t>
  </si>
  <si>
    <t>16</t>
  </si>
  <si>
    <t>968072456</t>
  </si>
  <si>
    <t>Vybourání kovových dveřních zárubní pl přes 2 m2</t>
  </si>
  <si>
    <t>-1770623450</t>
  </si>
  <si>
    <t>Vybourání kovových rámů oken s křídly, dveřních zárubní, vrat, stěn, ostění nebo obkladů dveřních zárubní, plochy přes 2 m2</t>
  </si>
  <si>
    <t>https://podminky.urs.cz/item/CS_URS_2025_02/968072456</t>
  </si>
  <si>
    <t>3,8*2,7</t>
  </si>
  <si>
    <t>2,1*2,7</t>
  </si>
  <si>
    <t>3,3*2,8</t>
  </si>
  <si>
    <t>1,0*2,7</t>
  </si>
  <si>
    <t>4*1,2*2,7</t>
  </si>
  <si>
    <t>1,0*2,5</t>
  </si>
  <si>
    <t>1,0*2,02</t>
  </si>
  <si>
    <t>17</t>
  </si>
  <si>
    <t>968082015</t>
  </si>
  <si>
    <t>Vybourání plastových rámů oken včetně křídel plochy do 1 m2</t>
  </si>
  <si>
    <t>-1908117085</t>
  </si>
  <si>
    <t>Vybourání plastových rámů oken s křídly, dveřních zárubní, vrat rámu oken s křídly, plochy do 1 m2</t>
  </si>
  <si>
    <t>https://podminky.urs.cz/item/CS_URS_2025_02/968082015</t>
  </si>
  <si>
    <t>2*0,5+0,6+1,0</t>
  </si>
  <si>
    <t>2*0,9+1,0</t>
  </si>
  <si>
    <t>18</t>
  </si>
  <si>
    <t>968082016</t>
  </si>
  <si>
    <t>Vybourání plastových rámů oken včetně křídel plochy přes 1 do 2 m2</t>
  </si>
  <si>
    <t>1484656015</t>
  </si>
  <si>
    <t>Vybourání plastových rámů oken s křídly, dveřních zárubní, vrat rámu oken s křídly, plochy přes 1 do 2 m2</t>
  </si>
  <si>
    <t>https://podminky.urs.cz/item/CS_URS_2025_02/968082016</t>
  </si>
  <si>
    <t>1,3</t>
  </si>
  <si>
    <t>1,4*2</t>
  </si>
  <si>
    <t>1,6</t>
  </si>
  <si>
    <t>19</t>
  </si>
  <si>
    <t>968082017</t>
  </si>
  <si>
    <t>Vybourání plastových rámů oken včetně křídel plochy přes 2 do 4 m2</t>
  </si>
  <si>
    <t>1895725617</t>
  </si>
  <si>
    <t>Vybourání plastových rámů oken s křídly, dveřních zárubní, vrat rámu oken s křídly, plochy přes 2 do 4 m2</t>
  </si>
  <si>
    <t>https://podminky.urs.cz/item/CS_URS_2025_02/968082017</t>
  </si>
  <si>
    <t>3*2,3+2,1</t>
  </si>
  <si>
    <t>20</t>
  </si>
  <si>
    <t>968082022</t>
  </si>
  <si>
    <t>Vybourání plastových zárubní dveří plochy do 4 m2</t>
  </si>
  <si>
    <t>1572913432</t>
  </si>
  <si>
    <t>Vybourání plastových rámů oken s křídly, dveřních zárubní, vrat dveřních zárubní, plochy přes 2 do 4 m2</t>
  </si>
  <si>
    <t>https://podminky.urs.cz/item/CS_URS_2025_02/968082022</t>
  </si>
  <si>
    <t>1,2*2,2</t>
  </si>
  <si>
    <t>978036191.x</t>
  </si>
  <si>
    <t>Otlučení (osekání) břízolitových omítek vnějších ploch v rozsahu 100 %</t>
  </si>
  <si>
    <t>851558186</t>
  </si>
  <si>
    <t>Otlučení břízolitových omítek vnějších ploch s vyškrabáním spar zdiva a s očištěním povrchu, v rozsahu přes 100 %</t>
  </si>
  <si>
    <t>schodiště</t>
  </si>
  <si>
    <t>14,3*10,7</t>
  </si>
  <si>
    <t>-(0,5*(1,2+1,0+1,8+1,0+3,0))</t>
  </si>
  <si>
    <t>(5*0,5+2*(1,2+1,0+1,8+1,0+3,0))*0,15</t>
  </si>
  <si>
    <t>-(0,85*(10,7+10,7))</t>
  </si>
  <si>
    <t>4*10,7*0,15</t>
  </si>
  <si>
    <t>-(0,5*7,5+1,3*3,1)</t>
  </si>
  <si>
    <t>7,5*0,15+1,3+2*1,3</t>
  </si>
  <si>
    <t>S</t>
  </si>
  <si>
    <t>12*1,6-3*0,5*0,3</t>
  </si>
  <si>
    <t>12,2*8,3</t>
  </si>
  <si>
    <t>-(8*1,7)</t>
  </si>
  <si>
    <t>8*(1,2+3*1,5)*0,24</t>
  </si>
  <si>
    <t>1,1*7,4</t>
  </si>
  <si>
    <t>12,0*3,4</t>
  </si>
  <si>
    <t>-(3,8*2,7+2*1,2*1,5)</t>
  </si>
  <si>
    <t>26*0,35+3*1,3*2,8+31,0</t>
  </si>
  <si>
    <t>-(12*0,4-(3,8*0,4))</t>
  </si>
  <si>
    <t>Z</t>
  </si>
  <si>
    <t>2,5*8,3</t>
  </si>
  <si>
    <t>13,0*3,3</t>
  </si>
  <si>
    <t>-2,4*1,25</t>
  </si>
  <si>
    <t>(2,4+2*1,25)*0,15</t>
  </si>
  <si>
    <t>36,6*10,1-(12,0*3,4)</t>
  </si>
  <si>
    <t>-(10*6,4+2,4*1,8+1,2*1,8+1,2*2,5)</t>
  </si>
  <si>
    <t>-(4*(3,6*1,8)+1*(2,2*1,8))</t>
  </si>
  <si>
    <t>10*(3,6+2*1,8)*0,24</t>
  </si>
  <si>
    <t>((2,4+2*1,8)+(2,4+2*2,5))*0,24</t>
  </si>
  <si>
    <t>(4*(3,6+2*1,8)+1*(2,2+2*1,8))*0,24</t>
  </si>
  <si>
    <t>J</t>
  </si>
  <si>
    <t>-(2*2,1*1,8+2,1*2,7+2*0,6*1,2)</t>
  </si>
  <si>
    <t>(2,1+2*1,8+2,1+2*2,7+2*(0,6+2*1,2))*0,15</t>
  </si>
  <si>
    <t>13,3*7,4</t>
  </si>
  <si>
    <t>-2*(2*2,1*1,8+2*0,6*1,2)</t>
  </si>
  <si>
    <t>2*(2*(2,1+2*1,8)+2*(0,6+2*1,2))*0,15</t>
  </si>
  <si>
    <t>12,0*4,1</t>
  </si>
  <si>
    <t>-(3*2,1*1,2+2*0,6*1,2)</t>
  </si>
  <si>
    <t>(3*(2,1+2*1,2)+2*(0,6+2*1,2))*0,15</t>
  </si>
  <si>
    <t>V</t>
  </si>
  <si>
    <t>43,5*11,7+1,1*7,4+1,1*4,6</t>
  </si>
  <si>
    <t>-(2*3,7*1,8)</t>
  </si>
  <si>
    <t>2*(3,7+2*1,8)*0,15</t>
  </si>
  <si>
    <t>-1,63*(3*1,8)</t>
  </si>
  <si>
    <t>(1,63+2*9,9)*0,25</t>
  </si>
  <si>
    <t>-18*3,6*1,8</t>
  </si>
  <si>
    <t>18*(3,6+2*1,8)*0,15</t>
  </si>
  <si>
    <t>22</t>
  </si>
  <si>
    <t>978059241</t>
  </si>
  <si>
    <t>Odsekání obkladů stěn z desek z kamene plochy přes 1 m2</t>
  </si>
  <si>
    <t>-1683357287</t>
  </si>
  <si>
    <t>Odsekání obkladů stěn včetně otlučení podkladní omítky až na zdivo z kamene přes 1 m2</t>
  </si>
  <si>
    <t>https://podminky.urs.cz/item/CS_URS_2025_02/978059241</t>
  </si>
  <si>
    <t>11,4*2,3-(1,0*2,02+2,4*0,9+(3*0,5)*0,2)</t>
  </si>
  <si>
    <t>0,85*(2*1,4+4*0,7+0,2)</t>
  </si>
  <si>
    <t>0,5*(0,75+0,7+1,4)</t>
  </si>
  <si>
    <t>23</t>
  </si>
  <si>
    <t>9780595500.x</t>
  </si>
  <si>
    <t>Vyškrábání spár zdiva po odsekání obkladů</t>
  </si>
  <si>
    <t>1347640707</t>
  </si>
  <si>
    <t>kamenný obklad</t>
  </si>
  <si>
    <t>28,095</t>
  </si>
  <si>
    <t>cihelný obklad</t>
  </si>
  <si>
    <t>115,32</t>
  </si>
  <si>
    <t>997</t>
  </si>
  <si>
    <t>Doprava suti a vybouraných hmot</t>
  </si>
  <si>
    <t>24</t>
  </si>
  <si>
    <t>997013154</t>
  </si>
  <si>
    <t>Vnitrostaveništní doprava suti a vybouraných hmot pro budovy v přes 12 do 15 m s omezením mechanizace</t>
  </si>
  <si>
    <t>t</t>
  </si>
  <si>
    <t>1803857658</t>
  </si>
  <si>
    <t>Vnitrostaveništní doprava suti a vybouraných hmot vodorovně do 50 m s naložením s omezením mechanizace pro budovy a haly výšky přes 12 do 15 m</t>
  </si>
  <si>
    <t>https://podminky.urs.cz/item/CS_URS_2025_02/997013154</t>
  </si>
  <si>
    <t>25</t>
  </si>
  <si>
    <t>997013312</t>
  </si>
  <si>
    <t>Montáž a demontáž shozu suti v přes 10 do 20 m</t>
  </si>
  <si>
    <t>m</t>
  </si>
  <si>
    <t>455092071</t>
  </si>
  <si>
    <t>Shoz na stavební suť montáž a demontáž shozu výšky přes 10 do 20 m</t>
  </si>
  <si>
    <t>https://podminky.urs.cz/item/CS_URS_2025_02/997013312</t>
  </si>
  <si>
    <t>2 shozy</t>
  </si>
  <si>
    <t>18+15</t>
  </si>
  <si>
    <t>26</t>
  </si>
  <si>
    <t>997013322</t>
  </si>
  <si>
    <t>Příplatek k shozu suti v přes 10 do 20 m za první a ZKD den použití</t>
  </si>
  <si>
    <t>1590869957</t>
  </si>
  <si>
    <t>Shoz na stavební suť montáž a demontáž shozu výšky Příplatek za první a každý další den použití shozu výšky přes 10 do 20 m</t>
  </si>
  <si>
    <t>https://podminky.urs.cz/item/CS_URS_2025_02/997013322</t>
  </si>
  <si>
    <t>90*(18+15)</t>
  </si>
  <si>
    <t>27</t>
  </si>
  <si>
    <t>997013501</t>
  </si>
  <si>
    <t>Odvoz suti a vybouraných hmot na skládku nebo meziskládku do 1 km se složením</t>
  </si>
  <si>
    <t>1314824887</t>
  </si>
  <si>
    <t>Odvoz suti a vybouraných hmot na skládku nebo meziskládku se složením, na vzdálenost do 1 km</t>
  </si>
  <si>
    <t>https://podminky.urs.cz/item/CS_URS_2025_02/997013501</t>
  </si>
  <si>
    <t>28</t>
  </si>
  <si>
    <t>997013509</t>
  </si>
  <si>
    <t>Příplatek k odvozu suti a vybouraných hmot na skládku ZKD 1 km přes 1 km</t>
  </si>
  <si>
    <t>1546926528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</si>
  <si>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</si>
  <si>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</si>
  <si>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336,083*24 'Přepočtené koeficientem množství</t>
  </si>
  <si>
    <t>29</t>
  </si>
  <si>
    <t>997013602</t>
  </si>
  <si>
    <t>Poplatek za uložení na skládce (skládkovné) stavebního odpadu železobetonového kód odpadu 17 01 01</t>
  </si>
  <si>
    <t>-1607970295</t>
  </si>
  <si>
    <t>Poplatek za uložení stavebního odpadu na skládce (skládkovné) z armovaného betonu zatříděného do Katalogu odpadů pod kódem 17 01 01</t>
  </si>
  <si>
    <t>https://podminky.urs.cz/item/CS_URS_2025_02/997013602</t>
  </si>
  <si>
    <t>30</t>
  </si>
  <si>
    <t>997013609</t>
  </si>
  <si>
    <t>Poplatek za uložení na skládce (skládkovné) stavebního odpadu ze směsí nebo oddělených frakcí betonu, cihel a keramických výrobků kód odpadu 17 01 07</t>
  </si>
  <si>
    <t>-88552687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</si>
  <si>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</si>
  <si>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https://podminky.urs.cz/item/CS_URS_2025_02/997013609</t>
  </si>
  <si>
    <t>31</t>
  </si>
  <si>
    <t>997013631</t>
  </si>
  <si>
    <t>Poplatek za uložení na skládce (skládkovné) stavebního odpadu směsného kód odpadu 17 09 04</t>
  </si>
  <si>
    <t>-1540121571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</si>
  <si>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</si>
  <si>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</si>
  <si>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32</t>
  </si>
  <si>
    <t>997013645</t>
  </si>
  <si>
    <t>Poplatek za uložení na skládce (skládkovné) odpadu asfaltového bez dehtu kód odpadu 17 03 02</t>
  </si>
  <si>
    <t>1216021491</t>
  </si>
  <si>
    <t>Poplatek za uložení stavebního odpadu na skládce (skládkovné) asfaltového bez obsahu dehtu zatříděného do Katalogu odpadů pod kódem 17 03 02</t>
  </si>
  <si>
    <t>https://podminky.urs.cz/item/CS_URS_2025_02/997013645</t>
  </si>
  <si>
    <t>PSV</t>
  </si>
  <si>
    <t>Práce a dodávky PSV</t>
  </si>
  <si>
    <t>712</t>
  </si>
  <si>
    <t>Povlakové krytiny</t>
  </si>
  <si>
    <t>33</t>
  </si>
  <si>
    <t>712340831</t>
  </si>
  <si>
    <t>Odstranění povlakové krytiny střech do 10° z pásů NAIP přitavených v plné ploše jednovrstvé</t>
  </si>
  <si>
    <t>1531095448</t>
  </si>
  <si>
    <t>Odstranění povlakové krytiny střech plochých do 10° z přitavených pásů NAIP v plné ploše jednovrstvé</t>
  </si>
  <si>
    <t>https://podminky.urs.cz/item/CS_URS_2025_02/712340831</t>
  </si>
  <si>
    <t>49</t>
  </si>
  <si>
    <t>34</t>
  </si>
  <si>
    <t>712340833</t>
  </si>
  <si>
    <t>Odstranění povlakové krytiny střech do 10° z pásů NAIP přitavených v plné ploše třívrstvé</t>
  </si>
  <si>
    <t>-1584584193</t>
  </si>
  <si>
    <t>Odstranění povlakové krytiny střech plochých do 10° z přitavených pásů NAIP v plné ploše třívrstvé</t>
  </si>
  <si>
    <t>https://podminky.urs.cz/item/CS_URS_2025_02/712340833</t>
  </si>
  <si>
    <t>150+49*0,4</t>
  </si>
  <si>
    <t>427-49+59*0,9+98*0,5</t>
  </si>
  <si>
    <t>2,8</t>
  </si>
  <si>
    <t>35</t>
  </si>
  <si>
    <t>712340834</t>
  </si>
  <si>
    <t>Příplatek k odstranění povlakové krytiny střech do 10° z pásů NAIP přitavených v plné ploše ZKD vrstvu</t>
  </si>
  <si>
    <t>-1141024470</t>
  </si>
  <si>
    <t>Odstranění povlakové krytiny střech plochých do 10° z přitavených pásů NAIP v plné ploše Příplatek k ceně - 0833 za každou další vrstvu</t>
  </si>
  <si>
    <t>https://podminky.urs.cz/item/CS_URS_2025_02/712340834</t>
  </si>
  <si>
    <t>713</t>
  </si>
  <si>
    <t>Izolace tepelné</t>
  </si>
  <si>
    <t>36</t>
  </si>
  <si>
    <t>713140827</t>
  </si>
  <si>
    <t>Odstranění tepelné izolace střech nadstřešní volně kladené z desek pórobetonových tl přes 200 mm</t>
  </si>
  <si>
    <t>870106727</t>
  </si>
  <si>
    <t>Odstranění tepelné izolace střech plochých z rohoží, pásů, dílců, desek, bloků nadstřešních izolací volně položených z pórobetonových desek přes 200 mm</t>
  </si>
  <si>
    <t>https://podminky.urs.cz/item/CS_URS_2025_02/713140827</t>
  </si>
  <si>
    <t>143</t>
  </si>
  <si>
    <t>414-49</t>
  </si>
  <si>
    <t>762</t>
  </si>
  <si>
    <t>Konstrukce tesařské</t>
  </si>
  <si>
    <t>37</t>
  </si>
  <si>
    <t>762814812</t>
  </si>
  <si>
    <t>Demontáž záklopů stropů z desek tvrdých</t>
  </si>
  <si>
    <t>-1674560884</t>
  </si>
  <si>
    <t>Demontáž záklopů stropů vrchních a zapuštěných z desek tvrdých (cementotřískových, dřevoštěpkových apod.)</t>
  </si>
  <si>
    <t>https://podminky.urs.cz/item/CS_URS_2025_02/762814812</t>
  </si>
  <si>
    <t>764</t>
  </si>
  <si>
    <t>Konstrukce klempířské</t>
  </si>
  <si>
    <t>38</t>
  </si>
  <si>
    <t>764002841</t>
  </si>
  <si>
    <t>Demontáž oplechování horních ploch zdí a nadezdívek do suti</t>
  </si>
  <si>
    <t>154122054</t>
  </si>
  <si>
    <t>Demontáž klempířských konstrukcí oplechování horních ploch zdí a nadezdívek do suti</t>
  </si>
  <si>
    <t>https://podminky.urs.cz/item/CS_URS_2025_02/764002841</t>
  </si>
  <si>
    <t>98-12,9+59</t>
  </si>
  <si>
    <t>39</t>
  </si>
  <si>
    <t>764002851</t>
  </si>
  <si>
    <t>Demontáž oplechování parapetů do suti</t>
  </si>
  <si>
    <t>-270741423</t>
  </si>
  <si>
    <t>Demontáž klempířských konstrukcí oplechování parapetů do suti</t>
  </si>
  <si>
    <t>https://podminky.urs.cz/item/CS_URS_2025_02/764002851</t>
  </si>
  <si>
    <t>10*1,2+1,25+5*0,5+2,1</t>
  </si>
  <si>
    <t>8*0,9+10*3,6+2*2,4+1,2+5*2,4</t>
  </si>
  <si>
    <t>9*0,6+2*0,5+10*2,1</t>
  </si>
  <si>
    <t>2*3,8+18*3,6</t>
  </si>
  <si>
    <t>767</t>
  </si>
  <si>
    <t>Konstrukce zámečnické</t>
  </si>
  <si>
    <t>40</t>
  </si>
  <si>
    <t>767311830</t>
  </si>
  <si>
    <t>Demontáž světlíků bodových se skleněnou výplní</t>
  </si>
  <si>
    <t>-783804110</t>
  </si>
  <si>
    <t>Demontáž světlíků se skleněnou výplní bodových</t>
  </si>
  <si>
    <t>https://podminky.urs.cz/item/CS_URS_2025_02/767311830</t>
  </si>
  <si>
    <t>6*0,8*0,8</t>
  </si>
  <si>
    <t>41</t>
  </si>
  <si>
    <t>767392802</t>
  </si>
  <si>
    <t>Demontáž krytin střech z plechů šroubovaných do suti</t>
  </si>
  <si>
    <t>524438399</t>
  </si>
  <si>
    <t>https://podminky.urs.cz/item/CS_URS_2025_02/767392802</t>
  </si>
  <si>
    <t>781</t>
  </si>
  <si>
    <t>Dokončovací práce - obklady</t>
  </si>
  <si>
    <t>42</t>
  </si>
  <si>
    <t>781733810</t>
  </si>
  <si>
    <t>Demontáž obkladů z obkladaček cihelných lepených</t>
  </si>
  <si>
    <t>-72842663</t>
  </si>
  <si>
    <t>https://podminky.urs.cz/item/CS_URS_2025_02/781733810</t>
  </si>
  <si>
    <t>14,3*0,4-1,3*0,4</t>
  </si>
  <si>
    <t>2*0,4*0,15</t>
  </si>
  <si>
    <t>12,0*0,4-3,8*0,4</t>
  </si>
  <si>
    <t>5,7*1,3-3*1,0*0,75</t>
  </si>
  <si>
    <t>3*(2*(1,0+0,75))*0,24</t>
  </si>
  <si>
    <t>24,7*0,9</t>
  </si>
  <si>
    <t>-4*1,2*0,9</t>
  </si>
  <si>
    <t>4*3*0,9*0,15</t>
  </si>
  <si>
    <t>18,2*0,4-(1,0*0,4+3,3*0,4)</t>
  </si>
  <si>
    <t>2*0,4*0,15+2*0,8*0,4</t>
  </si>
  <si>
    <t>4,5*1,3-3*1,0*0,75</t>
  </si>
  <si>
    <t>11,3*1,3-4*1,0*0,75</t>
  </si>
  <si>
    <t>4*(2*(1,0+0,75))*0,24</t>
  </si>
  <si>
    <t>(5,3+5,5+5,2+3*5,3+6,5)*1,3-22*1,0*0,75</t>
  </si>
  <si>
    <t>22*(2*(1,0+0,75))*0,24</t>
  </si>
  <si>
    <t>782</t>
  </si>
  <si>
    <t>Dokončovací práce - obklady z kamene</t>
  </si>
  <si>
    <t>43</t>
  </si>
  <si>
    <t>782631811</t>
  </si>
  <si>
    <t>Demontáž obkladů parapetů z kamene do suti z tvrdých kamenů kladených do malty</t>
  </si>
  <si>
    <t>-345668819</t>
  </si>
  <si>
    <t>https://podminky.urs.cz/item/CS_URS_2025_02/782631811</t>
  </si>
  <si>
    <t>32*1,0*0,24</t>
  </si>
  <si>
    <t>(2*1,2+12*1,75+1,63+1,95+4*2,1+3*0,6+4*2,4)*0,24</t>
  </si>
  <si>
    <t>(4*1,2+12*1,75+1,63+1,95+3,7+2*2,1+2*0,6+1,2+5*3,6)*0,24</t>
  </si>
  <si>
    <t>(4*1,2+12*1,75+1,63+1,95+3,7+2*2,1+2*0,6+2,4+5*3,6)*0,24</t>
  </si>
  <si>
    <t>(3*2,1+2*0,6+2,4+3*0,5+1,25)*0,24</t>
  </si>
  <si>
    <t>8*0,9+5*0,5+2*0,5</t>
  </si>
  <si>
    <t>D.1.1 NS_2 - ASŘ Nový stav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</si>
  <si>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</si>
  <si>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</si>
  <si>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</si>
  <si>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</si>
  <si>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>Svislé a kompletní konstrukce</t>
  </si>
  <si>
    <t>319201321</t>
  </si>
  <si>
    <t>Vyrovnání nerovného povrchu zdiva tl do 30 mm maltou</t>
  </si>
  <si>
    <t>1266890744</t>
  </si>
  <si>
    <t>Vyrovnání nerovného povrchu vnitřního i vnějšího zdiva bez odsekání vadných cihel, maltou (s dodáním hmot) tl. do 30 mm</t>
  </si>
  <si>
    <t>https://podminky.urs.cz/item/CS_URS_2025_02/319201321</t>
  </si>
  <si>
    <t>před lepením izolace</t>
  </si>
  <si>
    <t>102,24+1395,182+155,97+528,25</t>
  </si>
  <si>
    <t>Úpravy povrchů, podlahy a osazování výplní</t>
  </si>
  <si>
    <t>622251209</t>
  </si>
  <si>
    <t>Příplatek k cenám kontaktního zateplení vnějších stěn za použití pancéřového sklovláknitého pletiva</t>
  </si>
  <si>
    <t>-1562556846</t>
  </si>
  <si>
    <t>Montáž kontaktního zateplení lepením a mechanickým kotvením Příplatek k cenám za použití pancéřového sklovláknitého pletiva pro namáhané oblasti soklů, pod keramický obklad apod.</t>
  </si>
  <si>
    <t>https://podminky.urs.cz/item/CS_URS_2025_02/622251209</t>
  </si>
  <si>
    <t>SS01b</t>
  </si>
  <si>
    <t>2*0,75*0,71+0,75*1,4</t>
  </si>
  <si>
    <t>1,2*(2*0,25+4*0,71+2*1,4)</t>
  </si>
  <si>
    <t>622321111</t>
  </si>
  <si>
    <t>Vápenocementová omítka hrubá jednovrstvá zatřená vnějších stěn nanášená ručně</t>
  </si>
  <si>
    <t>261524593</t>
  </si>
  <si>
    <t>Omítka vápenocementová vnějších ploch nanášená ručně jednovrstvá, tloušťky do 15 mm hrubá zatřená stěn</t>
  </si>
  <si>
    <t>https://podminky.urs.cz/item/CS_URS_2025_02/622321111</t>
  </si>
  <si>
    <t>vyrovnání větších nerovností než 30 mm - předpoklad v 50 % plochy</t>
  </si>
  <si>
    <t>0,5*(102,24+1395,182+155,97+528,25)</t>
  </si>
  <si>
    <t>622131121</t>
  </si>
  <si>
    <t>Penetrační nátěr vnějších stěn nanášený ručně</t>
  </si>
  <si>
    <t>115694196</t>
  </si>
  <si>
    <t>Podkladní a spojovací vrstva vnějších omítaných ploch penetrace nanášená ručně stěn</t>
  </si>
  <si>
    <t>https://podminky.urs.cz/item/CS_URS_2025_02/622131121</t>
  </si>
  <si>
    <t>penetrace pod KZS: SS1a, SS1b, SS05</t>
  </si>
  <si>
    <t>16,2*10,2+2,6*0,35</t>
  </si>
  <si>
    <t>-(12*1,2*1,5+0,75*2,35+2*0,75*2,7)</t>
  </si>
  <si>
    <t>12,8*3,5</t>
  </si>
  <si>
    <t>-(4,1*1,8+1,1*1,8)</t>
  </si>
  <si>
    <t>(12,0+8,7)*10,6</t>
  </si>
  <si>
    <t>-(1,2*1,1+1,2*2,3+1,3*1,8+1,2*1,2+2*1,2*1,0+3*1,2*2,7)</t>
  </si>
  <si>
    <t>20,8*10,6</t>
  </si>
  <si>
    <t>-(3*2,2*1,8+8*3,6*1,8+1,8*1,8)</t>
  </si>
  <si>
    <t>15,5*3,5</t>
  </si>
  <si>
    <t>-(3,6*1,8+2,4*1,8)</t>
  </si>
  <si>
    <t>16,4*3,1</t>
  </si>
  <si>
    <t>přístavba</t>
  </si>
  <si>
    <t>(6,9+15,2+5,0)*7,1</t>
  </si>
  <si>
    <t>-(6,9+15,2)*0,4</t>
  </si>
  <si>
    <t>-(2,1*2,3+2,2*1,8+3,3*2,3+2*2,1*1,8+3*2,9*1,8)</t>
  </si>
  <si>
    <t>12,2*2,2</t>
  </si>
  <si>
    <t>-(2*0,6*1,2+3*2,1*1,8)</t>
  </si>
  <si>
    <t>3*2,1*0,25</t>
  </si>
  <si>
    <t>13,5*7,6</t>
  </si>
  <si>
    <t>-(4*0,6*1,2+4*2,1*1,8)</t>
  </si>
  <si>
    <t>12,2*0,9</t>
  </si>
  <si>
    <t>12,2*3,1</t>
  </si>
  <si>
    <t>4,5*2,2</t>
  </si>
  <si>
    <t>5,9*7,6+5,0*1,1</t>
  </si>
  <si>
    <t>4,5*0,9</t>
  </si>
  <si>
    <t>16,2*3,1</t>
  </si>
  <si>
    <t>46,1*10,6</t>
  </si>
  <si>
    <t>-(18*3,6*1,8+1,6*9,0)</t>
  </si>
  <si>
    <t>(1,6+2*9,0)*0,15</t>
  </si>
  <si>
    <t>2,7*10,2</t>
  </si>
  <si>
    <t>pruh</t>
  </si>
  <si>
    <t>44,0*0,32</t>
  </si>
  <si>
    <t>622143004</t>
  </si>
  <si>
    <t>Montáž omítkových samolepících začišťovacích profilů pro spojení s okenním rámem</t>
  </si>
  <si>
    <t>-2096727818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</si>
  <si>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</si>
  <si>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https://podminky.urs.cz/item/CS_URS_2025_02/622143004</t>
  </si>
  <si>
    <t>18*(2*1,0+2*0,75)</t>
  </si>
  <si>
    <t>12*(2*1,2+2*1,5)</t>
  </si>
  <si>
    <t>2*(2*0,75+2*2,7)+(2*0,75+2*2,35)</t>
  </si>
  <si>
    <t>4*(2*1,2+2*2,7)+2*(2*1,0+2*0,7)+2*(4*1,2)+(2*1,3+2*2,25)</t>
  </si>
  <si>
    <t>8*(2*3,6+2*1,8)+3*(2*2,2+2*1,8)+(4*1,8)</t>
  </si>
  <si>
    <t>(2*2,1+2*2,7)+(2*2,2+2*1,8)+(2*3,3+2*2,7)+2*(2*2,1+2*1,8)+3*(2*3,0+2*1,8)</t>
  </si>
  <si>
    <t>2*(2*3,6+2*1,8)+2*(2*2,4+2*1,8)</t>
  </si>
  <si>
    <t>8*(2*0,6+2*1,2)+10*(2*2,1+2*1,8)</t>
  </si>
  <si>
    <t>2*(2*3,7+2*1,8)+18*(2*3,6+2*1,8)+(2*1,6+2*9,8)</t>
  </si>
  <si>
    <t>(2*4,2+2*2,2)+(2*1,0+2*2,2)</t>
  </si>
  <si>
    <t>M</t>
  </si>
  <si>
    <t>59051476</t>
  </si>
  <si>
    <t>profil napojovací okenní PVC s výztužnou tkaninou 9mm</t>
  </si>
  <si>
    <t>532909112</t>
  </si>
  <si>
    <t>797,7*1,1 'Přepočtené koeficientem množství</t>
  </si>
  <si>
    <t>622211031</t>
  </si>
  <si>
    <t>Montáž kontaktního zateplení vnějších stěn lepením a mechanickým kotvením polystyrénových desek do betonu a zdiva tl přes 120 do 160 mm</t>
  </si>
  <si>
    <t>1244128517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</si>
  <si>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</si>
  <si>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https://podminky.urs.cz/item/CS_URS_2025_02/622211031</t>
  </si>
  <si>
    <t>SS02</t>
  </si>
  <si>
    <t>16,2*0,5</t>
  </si>
  <si>
    <t>15,6*0,5-(1,2+1,3)*0,5</t>
  </si>
  <si>
    <t>45,8*0,5-(2,1+3,3)*0,5</t>
  </si>
  <si>
    <t>2*(1,0*1,6-1,0*0,75)</t>
  </si>
  <si>
    <t>12,3*0,5+1,0*0,3</t>
  </si>
  <si>
    <t>4*(1,0*1,6-1,0*0,75)</t>
  </si>
  <si>
    <t>43,5*0,8-1,6*0,8</t>
  </si>
  <si>
    <t>7*(2,5*1,2)-12*1,0*0,75</t>
  </si>
  <si>
    <t>2,6*0,5+0,5*0,4</t>
  </si>
  <si>
    <t>přístavba markýza</t>
  </si>
  <si>
    <t>(6,9+15,2)*0,3</t>
  </si>
  <si>
    <t>střecha vytažení na stěnu - XPS</t>
  </si>
  <si>
    <t>12,5*0,3-(4,15+1,05)*0,3</t>
  </si>
  <si>
    <t>28376425</t>
  </si>
  <si>
    <t>deska XPS hrana polodrážková a hladký povrch 300kPA λ=0,035 tl 160mm</t>
  </si>
  <si>
    <t>-16579067</t>
  </si>
  <si>
    <t>102,24*1,1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</si>
  <si>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</si>
  <si>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</si>
  <si>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1189648232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</si>
  <si>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</si>
  <si>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https://podminky.urs.cz/item/CS_URS_2025_02/622221031</t>
  </si>
  <si>
    <t>SS1a, SS1b - 160 mm</t>
  </si>
  <si>
    <t>SS05 - pruh - 140 mm</t>
  </si>
  <si>
    <t>47,0*0,32</t>
  </si>
  <si>
    <t>63142029</t>
  </si>
  <si>
    <t>deska tepelně izolační minerální kontaktních fasád podélné vlákno λ=0,035-0,036 tl 160mm</t>
  </si>
  <si>
    <t>586174739</t>
  </si>
  <si>
    <t>1380,142*1,1 'Přepočtené koeficientem množství</t>
  </si>
  <si>
    <t>63142027</t>
  </si>
  <si>
    <t>deska tepelně izolační minerální kontaktních fasád podélné vlákno λ=0,035-0,036 tl 140mm</t>
  </si>
  <si>
    <t>1870383249</t>
  </si>
  <si>
    <t>SS05 - pruh</t>
  </si>
  <si>
    <t>15,04*1,1 'Přepočtené koeficientem množství</t>
  </si>
  <si>
    <t>622221061</t>
  </si>
  <si>
    <t>Montáž kontaktního zateplení vnějších stěn lepením a mechanickým kotvením desek z minerální vlny s podélnou orientací do zdiva a betonu tl přes 240mm</t>
  </si>
  <si>
    <t>-1691723277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</si>
  <si>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240 mm</t>
  </si>
  <si>
    <t>https://podminky.urs.cz/item/CS_URS_2025_02/622221061</t>
  </si>
  <si>
    <t>atika 160+150 mm</t>
  </si>
  <si>
    <t>2,5*0,9</t>
  </si>
  <si>
    <t>491213829</t>
  </si>
  <si>
    <t>2,25*1,1 'Přepočtené koeficientem množství</t>
  </si>
  <si>
    <t>63142028</t>
  </si>
  <si>
    <t>deska tepelně izolační minerální kontaktních fasád podélné vlákno λ=0,035-0,036 tl 150mm</t>
  </si>
  <si>
    <t>-355249376</t>
  </si>
  <si>
    <t>622223141</t>
  </si>
  <si>
    <t>Příplatek k cenám kontaktního zateplení vnějších stěn za použití asfaltového lepidla</t>
  </si>
  <si>
    <t>1367205817</t>
  </si>
  <si>
    <t>Montáž kontaktního zateplení lepením Příplatek k cenám za použití asfaltového lepidla</t>
  </si>
  <si>
    <t>https://podminky.urs.cz/item/CS_URS_2025_02/622223141</t>
  </si>
  <si>
    <t>SS3b</t>
  </si>
  <si>
    <t>12,0*1,4</t>
  </si>
  <si>
    <t>19,3*1,2</t>
  </si>
  <si>
    <t>31,3*1,2</t>
  </si>
  <si>
    <t>11,7*1,2</t>
  </si>
  <si>
    <t>(12,3+2,4)*1,3</t>
  </si>
  <si>
    <t>3,2*0,6</t>
  </si>
  <si>
    <t>3,6*1,3</t>
  </si>
  <si>
    <t>27,5*1,2</t>
  </si>
  <si>
    <t>9,5*0,6</t>
  </si>
  <si>
    <t>SS3a</t>
  </si>
  <si>
    <t>12,0*3,8</t>
  </si>
  <si>
    <t>19,3*3,5</t>
  </si>
  <si>
    <t>27,2*3,5+9,1*3,2+15,5*2,5</t>
  </si>
  <si>
    <t>11,7*3,5-(2*1,0*1,6)</t>
  </si>
  <si>
    <t>(12,3+8,4)*3,5-(4*1,0*1,6)</t>
  </si>
  <si>
    <t>3,2*3,9-(2,5*1,2)</t>
  </si>
  <si>
    <t>8,6*3,5</t>
  </si>
  <si>
    <t>27,5*3,5-(5*2,5*1,2)</t>
  </si>
  <si>
    <t>9,5*3,2-(2,5*1,2)</t>
  </si>
  <si>
    <t>622251101</t>
  </si>
  <si>
    <t>Příplatek k cenám kontaktního zateplení vnějších stěn za zápustnou montáž a použití tepelněizolačních zátek z polystyrenu</t>
  </si>
  <si>
    <t>1343421817</t>
  </si>
  <si>
    <t>Montáž kontaktního zateplení lepením a mechanickým kotvením Příplatek k cenám za zápustnou montáž kotev s použitím tepelněizolačních zátek na vnější stěny z polystyrenu</t>
  </si>
  <si>
    <t>https://podminky.urs.cz/item/CS_URS_2025_02/622251101</t>
  </si>
  <si>
    <t>622251105</t>
  </si>
  <si>
    <t>Příplatek k cenám kontaktního zateplení vnějších stěn za zápustnou montáž a použití tepelněizolačních zátek z minerální vlny</t>
  </si>
  <si>
    <t>1184525676</t>
  </si>
  <si>
    <t>Montáž kontaktního zateplení lepením a mechanickým kotvením Příplatek k cenám za zápustnou montáž kotev s použitím tepelněizolačních zátek na vnější stěny z minerální vlny</t>
  </si>
  <si>
    <t>https://podminky.urs.cz/item/CS_URS_2025_02/622251105</t>
  </si>
  <si>
    <t>1395,182+2,25</t>
  </si>
  <si>
    <t>622252001</t>
  </si>
  <si>
    <t>Montáž profilů kontaktního zateplení připevněných mechanicky</t>
  </si>
  <si>
    <t>2042889204</t>
  </si>
  <si>
    <t>Montáž profilů kontaktního zateplení zakládacích soklových připevněných hmoždinkami</t>
  </si>
  <si>
    <t>https://podminky.urs.cz/item/CS_URS_2025_02/622252001</t>
  </si>
  <si>
    <t>16,2</t>
  </si>
  <si>
    <t>12,8</t>
  </si>
  <si>
    <t>(12,0+8,7)</t>
  </si>
  <si>
    <t>20,8</t>
  </si>
  <si>
    <t>(6,9+15,2+5,0)</t>
  </si>
  <si>
    <t>12,2</t>
  </si>
  <si>
    <t>4,5</t>
  </si>
  <si>
    <t>46,1</t>
  </si>
  <si>
    <t>2,7</t>
  </si>
  <si>
    <t>59051638</t>
  </si>
  <si>
    <t>profil zakládací Al tl 1,0mm s okapnicí pro izolant tl 160mm</t>
  </si>
  <si>
    <t>-61412317</t>
  </si>
  <si>
    <t>163,1*1,1 'Přepočtené koeficientem množství</t>
  </si>
  <si>
    <t>622252002</t>
  </si>
  <si>
    <t>Montáž profilů kontaktního zateplení lepených</t>
  </si>
  <si>
    <t>-1608588572</t>
  </si>
  <si>
    <t>Montáž profilů kontaktního zateplení ostatních stěnových, dilatačních apod. lepených do tmelu</t>
  </si>
  <si>
    <t>https://podminky.urs.cz/item/CS_URS_2025_02/622252002</t>
  </si>
  <si>
    <t>210,11+895,85+15,2</t>
  </si>
  <si>
    <t>59051512</t>
  </si>
  <si>
    <t>profil napojovací parapetní PVC s okapnicí a výztužnou tkaninou</t>
  </si>
  <si>
    <t>971333621</t>
  </si>
  <si>
    <t>parapetní lišta</t>
  </si>
  <si>
    <t>18*1,0</t>
  </si>
  <si>
    <t>3*0,75</t>
  </si>
  <si>
    <t>19*1,2</t>
  </si>
  <si>
    <t>28*3,6</t>
  </si>
  <si>
    <t>2*1,63</t>
  </si>
  <si>
    <t>12*2,1</t>
  </si>
  <si>
    <t>8*0,6</t>
  </si>
  <si>
    <t>4*2,2</t>
  </si>
  <si>
    <t>1*1,8</t>
  </si>
  <si>
    <t>2*2,4</t>
  </si>
  <si>
    <t>3*3,0</t>
  </si>
  <si>
    <t>2*3,8</t>
  </si>
  <si>
    <t>1*1,0</t>
  </si>
  <si>
    <t>210,11*1,1 'Přepočtené koeficientem množství</t>
  </si>
  <si>
    <t>63127464</t>
  </si>
  <si>
    <t>profil rohový Al s výztužnou tkaninou š 100/100mm</t>
  </si>
  <si>
    <t>1641898741</t>
  </si>
  <si>
    <t>18*(1,0+2*0,75)</t>
  </si>
  <si>
    <t>12*(1,2+2*1,5)</t>
  </si>
  <si>
    <t>2*(0,75+2*2,7)+(0,75+2*2,35)</t>
  </si>
  <si>
    <t>4*(1,2+2*2,7)+2*(1,0+2*0,7)+2*(3*1,2)+(1,3+2*2,25)</t>
  </si>
  <si>
    <t>8*(3,6+2*1,8)+3*(2,2+2*1,8)+(3*1,8)</t>
  </si>
  <si>
    <t>(2,1+2*2,7)+(2,2+2*1,8)+(3,3+2*2,7)+2*(2,1+2*1,8)+3*(3,0+2*1,8)</t>
  </si>
  <si>
    <t>2*(3,6+2*1,8)+2*(2,4+2*1,8)</t>
  </si>
  <si>
    <t>8*(0,6+2*1,2)+10*(2,1+2*1,8)</t>
  </si>
  <si>
    <t>2*(3,7+2*1,8)+18*(3,6+2*1,8)+(1,6+2*9,8)</t>
  </si>
  <si>
    <t>(4,2+2*2,2)+(1,0+2*2,2)</t>
  </si>
  <si>
    <t>10,7+2*11+2*7,5+6,9+2*7,9+9,9+3,0+3,9+0,3</t>
  </si>
  <si>
    <t>5,0+7,9+2*3,9+11,2+10,7</t>
  </si>
  <si>
    <t>4*47,0</t>
  </si>
  <si>
    <t>895,85*1,1 'Přepočtené koeficientem množství</t>
  </si>
  <si>
    <t>19416050</t>
  </si>
  <si>
    <t>profil dilatační stěnový Al s výztužnou tkaninou</t>
  </si>
  <si>
    <t>-1256960345</t>
  </si>
  <si>
    <t>2*7,6</t>
  </si>
  <si>
    <t>15,2*1,1 'Přepočtené koeficientem množství</t>
  </si>
  <si>
    <t>622151001</t>
  </si>
  <si>
    <t>Penetrační akrylátový nátěr vnějších pastovitých tenkovrstvých omítek stěn</t>
  </si>
  <si>
    <t>-558447863</t>
  </si>
  <si>
    <t>Penetrační nátěr vnějších pastovitých tenkovrstvých omítek akrylátový stěn</t>
  </si>
  <si>
    <t>https://podminky.urs.cz/item/CS_URS_2025_02/622151001</t>
  </si>
  <si>
    <t>16,2*0,6</t>
  </si>
  <si>
    <t>15,6*0,6-(1,2+1,3)*0,5+4*0,16*0,6</t>
  </si>
  <si>
    <t>45,8*0,6-(2,1+3,3)*0,5+4*0,16*0,6</t>
  </si>
  <si>
    <t>2*(1,0*1,6-1,0*0,75)+2*(1,0+2*0,75)*0,16</t>
  </si>
  <si>
    <t>12,3*0,6+1,0*0,3</t>
  </si>
  <si>
    <t>4*(1,0*1,6-1,0*0,75)+4*(1,0+2*0,75)*0,16</t>
  </si>
  <si>
    <t>43,5*0,9-1,6*0,8+2*0,16*0,9</t>
  </si>
  <si>
    <t>7*(2,5*1,2)-12*1,0*0,75+12*(1,0+2*0,75)*0,16</t>
  </si>
  <si>
    <t>2,6*0,6+0,5*0,4</t>
  </si>
  <si>
    <t>SS1a, SS1b</t>
  </si>
  <si>
    <t>12*(1,2+2*1,5)*0,16+(0,75+2*2,35)*0,16+2*(0,75+2*2,7)*0,16</t>
  </si>
  <si>
    <t>12,3*3,8+2*0,5*3,5</t>
  </si>
  <si>
    <t>-(4,1*2,2+1,1*2,2)</t>
  </si>
  <si>
    <t>(4,1+2*2,2)*0,16+(1,1+2*2,2)*0,16</t>
  </si>
  <si>
    <t>(12,2+8,7)*10,6</t>
  </si>
  <si>
    <t>2*(3*1,2)*0,16+2*(1,2+2*1,0)*0,16+3*(1,2+2*2,7)*0,16+(1,2+2*2,3)*0,16+(1,3+2*1,8)*0,16</t>
  </si>
  <si>
    <t>3*(2,2+2*1,8)*0,16+8*(3,6+2*1,8)*0,16+1*(3*1,8)*0,16</t>
  </si>
  <si>
    <t>(3,6+2*1,8)*0,16+(2,4+2*1,8)*0,16</t>
  </si>
  <si>
    <t>(6,9+15,5+5,0)*7,1</t>
  </si>
  <si>
    <t>-(6,9+15,2)*0,15</t>
  </si>
  <si>
    <t>(2,1+2*2,3)*0,16+(2,2+2*1,8)*0,16+(3,3+2*2,3)*0,16+2*(2,1+2*1,8)*0,16+3*(2,9+2*1,8)*0,16</t>
  </si>
  <si>
    <t>2*(0,6+2*1,2)*0,16+3*(2,1+2*1,8)*0,16</t>
  </si>
  <si>
    <t>13,5*7,9</t>
  </si>
  <si>
    <t>4*(0,6+2*1,2)*0,16+4*(2,1+2*1,8)*0,16</t>
  </si>
  <si>
    <t>12,2*0,6</t>
  </si>
  <si>
    <t>4,7*2,2</t>
  </si>
  <si>
    <t>6,0*7,9+5,0*1,1</t>
  </si>
  <si>
    <t>2*(3,7+2*1,8)*0,16</t>
  </si>
  <si>
    <t>4,7*0,6</t>
  </si>
  <si>
    <t>18*(3,6+2*1,8)*0,16+1*(1,6+2*9,0)*0,4</t>
  </si>
  <si>
    <t>3,0*10,2</t>
  </si>
  <si>
    <t>47,0*0,4</t>
  </si>
  <si>
    <t>622531032</t>
  </si>
  <si>
    <t>Tenkovrstvá silikonová zatíraná omítka zrnitost 3,0 mm vnějších stěn</t>
  </si>
  <si>
    <t>-267970903</t>
  </si>
  <si>
    <t>Omítka tenkovrstvá silikonová vnějších ploch probarvená bez penetrace zatíraná (škrábaná), zrnitost 3,0 mm stěn</t>
  </si>
  <si>
    <t>https://podminky.urs.cz/item/CS_URS_2025_02/622531032</t>
  </si>
  <si>
    <t>622531032.x</t>
  </si>
  <si>
    <t>D+M Prémiová fasádní pastovitá tenkovrstvá silikonová omítka s drypor efektem bránící znečištění</t>
  </si>
  <si>
    <t>-2110026488</t>
  </si>
  <si>
    <t>D+M Prémiová fasádní pastovitá tenkovrstvá silikonová omítka s drypor efektem bránící znečištění, odolná vůči znečištění, snadno opracovatelná, zvýšená ochrana proti řasám a plísním, zrnitost 3 mm, vč. příslušenství, dle PD</t>
  </si>
  <si>
    <t>629991011</t>
  </si>
  <si>
    <t>Zakrytí výplní otvorů a svislých ploch fólií přilepenou lepící páskou</t>
  </si>
  <si>
    <t>1043127343</t>
  </si>
  <si>
    <t>Zakrytí vnějších ploch před znečištěním včetně pozdějšího odkrytí výplní otvorů a svislých ploch fólií přilepenou lepící páskou</t>
  </si>
  <si>
    <t>https://podminky.urs.cz/item/CS_URS_2025_02/629991011</t>
  </si>
  <si>
    <t>1*(3,3*2,7+1*2,2*2,7+1*1,2*2,7)</t>
  </si>
  <si>
    <t>1*(18*1,0*0,75+1*0,75*2,35+12*1,2*1,5+2*1,2*1,2+18*3,6*1,8+3*1,7*1,9+8*2,1*1,8+1*4,2*2,2+8*0,6*1,2)</t>
  </si>
  <si>
    <t>1*(4*2,2*1,8+1*1,8*1,8+10*3,6*1,8+2*1,2*1,0+3*1,2*2,7+2*0,75*2,75+2*3,8*1,8+2*2,4*1,8+3*3,0*1,8+1*1,0*2,2+4*2,1*1,8+1,3*0,8+1,0*1,2)</t>
  </si>
  <si>
    <t>629995101</t>
  </si>
  <si>
    <t>Očištění vnějších ploch tlakovou vodou</t>
  </si>
  <si>
    <t>1693987866</t>
  </si>
  <si>
    <t>Očištění vnějších ploch tlakovou vodou omytím tlakovou vodou</t>
  </si>
  <si>
    <t>https://podminky.urs.cz/item/CS_URS_2025_02/629995101</t>
  </si>
  <si>
    <t>629999011</t>
  </si>
  <si>
    <t>Příplatek k úpravám povrchů za provádění styku dvou barev nebo struktur na fasádě</t>
  </si>
  <si>
    <t>-1097979485</t>
  </si>
  <si>
    <t>Příplatky k cenám úprav vnějších povrchů za zvýšenou pracnost při provádění styku dvou barev nebo struktur na fasádě</t>
  </si>
  <si>
    <t>https://podminky.urs.cz/item/CS_URS_2025_02/629999011</t>
  </si>
  <si>
    <t>16,2-0,75</t>
  </si>
  <si>
    <t>12,8-(4,1+1,0)</t>
  </si>
  <si>
    <t>(12,0+3,7)-(2*1,2+1,3)</t>
  </si>
  <si>
    <t>18,8</t>
  </si>
  <si>
    <t>(6,9+15,2+5,0)-(2,1+3,3)</t>
  </si>
  <si>
    <t>4,5-1,6</t>
  </si>
  <si>
    <t>39,1</t>
  </si>
  <si>
    <t>2*1,4+4*0,7</t>
  </si>
  <si>
    <t>4*0,25+8*0,7+4*1,4</t>
  </si>
  <si>
    <t>2*47</t>
  </si>
  <si>
    <t>631274701.x</t>
  </si>
  <si>
    <t xml:space="preserve">D+M Nosná deska z vláknitého cementu tl. 20 mm, hydrofobizovaná </t>
  </si>
  <si>
    <t>-1514379403</t>
  </si>
  <si>
    <t>D+M Nosná deska z vláknitého cementu tl. 20 mm, hydrofobizovaná, v místě žaluziového kastlíku, vč. kotvení, příslušenství, dle PD</t>
  </si>
  <si>
    <t>P</t>
  </si>
  <si>
    <t>Poznámka k položce:_x000D_
včetně odřezání potřebné tloušťky izolantu pro vsazení desky</t>
  </si>
  <si>
    <t>28*4,2*0,6</t>
  </si>
  <si>
    <t>8*2,7*0,6</t>
  </si>
  <si>
    <t>1*2,7*0,6</t>
  </si>
  <si>
    <t>2*4,4*0,6</t>
  </si>
  <si>
    <t>2*3,0*0,6</t>
  </si>
  <si>
    <t>3*3,6*0,6</t>
  </si>
  <si>
    <t>4*2,8*0,6</t>
  </si>
  <si>
    <t>1*2,4*0,6</t>
  </si>
  <si>
    <t>1*4,8*0,6</t>
  </si>
  <si>
    <t>631311115</t>
  </si>
  <si>
    <t>Mazanina tl přes 50 do 80 mm z betonu prostého bez zvýšených nároků na prostředí tř. C 20/25</t>
  </si>
  <si>
    <t>1915789813</t>
  </si>
  <si>
    <t>Mazanina z betonu prostého bez zvýšených nároků na prostředí tl. přes 50 do 80 mm tř. C 20/25</t>
  </si>
  <si>
    <t>https://podminky.urs.cz/item/CS_URS_2025_02/631311115</t>
  </si>
  <si>
    <t>vyrovnání střechy po vybourání skladby</t>
  </si>
  <si>
    <t>SV.23, SV.24</t>
  </si>
  <si>
    <t>(392,0-(1,7+1,9+43,0))*0,05</t>
  </si>
  <si>
    <t>SV.25</t>
  </si>
  <si>
    <t>(176,5-(71+20))*0,05</t>
  </si>
  <si>
    <t>SV.26</t>
  </si>
  <si>
    <t>9,3*0,05</t>
  </si>
  <si>
    <t>636311123.x</t>
  </si>
  <si>
    <t>Kladení dlažby z betonových dlaždic na sucho na terče rozměr dlažby 400x400 mm, výška terče přes 30 do 100 mm</t>
  </si>
  <si>
    <t>851572597</t>
  </si>
  <si>
    <t>Kladení dlažby z betonových dlaždic na sucho na terče rozměr dlažby 400x400 mm, výška terče přes 30 do 100 mm, vč. terčů, pryžových podložek pod terče</t>
  </si>
  <si>
    <t>Poznámka k položce:_x000D_
- vč. přířezů pod terče, nařezání dlažby na potřebný rozměr, ukončení dlažby v krajích, klipů k uchycení, dorazových klipů</t>
  </si>
  <si>
    <t>SV23</t>
  </si>
  <si>
    <t>31,0</t>
  </si>
  <si>
    <t>59246007</t>
  </si>
  <si>
    <t>dlažba plošná terasová betonová 400x400mm tl 40mm tryskaný povrch</t>
  </si>
  <si>
    <t>2038347084</t>
  </si>
  <si>
    <t>31*1,1 'Přepočtené koeficientem množství</t>
  </si>
  <si>
    <t>1839673355</t>
  </si>
  <si>
    <t>58*12,0</t>
  </si>
  <si>
    <t>32*8,5</t>
  </si>
  <si>
    <t>16,0*8,5</t>
  </si>
  <si>
    <t>14,0*15,5</t>
  </si>
  <si>
    <t>19*16,0</t>
  </si>
  <si>
    <t>27,0*12,5</t>
  </si>
  <si>
    <t>12,5*5,5</t>
  </si>
  <si>
    <t>-2138840137</t>
  </si>
  <si>
    <t>Pronájem - 8 měsíců</t>
  </si>
  <si>
    <t>2031,25*240</t>
  </si>
  <si>
    <t>-1687760411</t>
  </si>
  <si>
    <t>1264022052</t>
  </si>
  <si>
    <t>-992766847</t>
  </si>
  <si>
    <t>-1657494029</t>
  </si>
  <si>
    <t>998</t>
  </si>
  <si>
    <t>Přesun hmot</t>
  </si>
  <si>
    <t>998011010</t>
  </si>
  <si>
    <t>Přesun hmot pro budovy zděné s omezením mechanizace pro budovy v přes 12 do 24 m</t>
  </si>
  <si>
    <t>104699503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</si>
  <si>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</si>
  <si>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https://podminky.urs.cz/item/CS_URS_2025_02/998011010</t>
  </si>
  <si>
    <t>711</t>
  </si>
  <si>
    <t>Izolace proti vodě, vlhkosti a plynům</t>
  </si>
  <si>
    <t>711161223</t>
  </si>
  <si>
    <t>Izolace proti zemní vlhkosti nopovou fólií s textilií svislá, výška nopu 9,0 mm</t>
  </si>
  <si>
    <t>1840999750</t>
  </si>
  <si>
    <t>Izolace proti zemní vlhkosti a beztlakové vodě nopovými fóliemi na ploše svislé S vrstva ochranná, odvětrávací a drenážní s nakašírovanou filtrační textilií výška nopu 9,0 mm, tl. fólie do 0,6 mm</t>
  </si>
  <si>
    <t>https://podminky.urs.cz/item/CS_URS_2025_02/711161223</t>
  </si>
  <si>
    <t>22,2*3,5+9,1*3,2+15,5*1,0</t>
  </si>
  <si>
    <t>(12,3+2,4)*3,5-(4*1,0*1,6)</t>
  </si>
  <si>
    <t>3,6*3,5</t>
  </si>
  <si>
    <t>27,5*3,2-(5*2,5*1,2)</t>
  </si>
  <si>
    <t>596,72*1,1 'Přepočtené koeficientem množství</t>
  </si>
  <si>
    <t>998711101</t>
  </si>
  <si>
    <t>Přesun hmot tonážní pro izolace proti vodě, vlhkosti a plynům v objektech v do 6 m</t>
  </si>
  <si>
    <t>-1605809946</t>
  </si>
  <si>
    <t>Přesun hmot pro izolace proti vodě, vlhkosti a plynům stanovený z hmotnosti přesunovaného materiálu vodorovná dopravní vzdálenost do 50 m základní v objektech výšky do 6 m</t>
  </si>
  <si>
    <t>https://podminky.urs.cz/item/CS_URS_2025_02/998711101</t>
  </si>
  <si>
    <t>712311101</t>
  </si>
  <si>
    <t>Provedení povlakové krytiny střech do 10° za studena lakem penetračním nebo asfaltovým</t>
  </si>
  <si>
    <t>1884278318</t>
  </si>
  <si>
    <t>Provedení povlakové krytiny střech plochých do 10° natěradly a tmely za studena nátěrem lakem penetračním nebo asfaltovým</t>
  </si>
  <si>
    <t>https://podminky.urs.cz/item/CS_URS_2025_02/712311101</t>
  </si>
  <si>
    <t>SV.22 (2NP)</t>
  </si>
  <si>
    <t>79,0</t>
  </si>
  <si>
    <t>392,0-(1,7+1,9+1,2)</t>
  </si>
  <si>
    <t>176,5-(2*1,0)</t>
  </si>
  <si>
    <t>9,3</t>
  </si>
  <si>
    <t>44</t>
  </si>
  <si>
    <t>712811101</t>
  </si>
  <si>
    <t>Provedení povlakové krytiny vytažením na konstrukce za studena nátěrem penetračním</t>
  </si>
  <si>
    <t>136659233</t>
  </si>
  <si>
    <t>Provedení povlakové krytiny střech samostatným vytažením izolačního povlaku za studena na konstrukce převyšující úroveň střechy, nátěrem penetračním</t>
  </si>
  <si>
    <t>https://podminky.urs.cz/item/CS_URS_2025_02/712811101</t>
  </si>
  <si>
    <t>vytažení</t>
  </si>
  <si>
    <t>40,3*0,75</t>
  </si>
  <si>
    <t>78,5*0,75+12,6*0,7-(4,15+1,05)*0,3+(7,4+7,6+4,4)*0,3</t>
  </si>
  <si>
    <t>53,6*0,75+2*4,0*0,5</t>
  </si>
  <si>
    <t>13,2*0,5</t>
  </si>
  <si>
    <t>45</t>
  </si>
  <si>
    <t>11163153</t>
  </si>
  <si>
    <t>emulze asfaltová penetrační</t>
  </si>
  <si>
    <t>litr</t>
  </si>
  <si>
    <t>-623982434</t>
  </si>
  <si>
    <t>předpoklad 0,3 l/2</t>
  </si>
  <si>
    <t>(650,0+152,98)*0,3</t>
  </si>
  <si>
    <t>240,894*1,1 'Přepočtené koeficientem množství</t>
  </si>
  <si>
    <t>46</t>
  </si>
  <si>
    <t>712341559</t>
  </si>
  <si>
    <t>Provedení povlakové krytiny střech do 10° pásy NAIP přitavením v plné ploše</t>
  </si>
  <si>
    <t>728914364</t>
  </si>
  <si>
    <t>Provedení povlakové krytiny střech plochých do 10° pásy přitavením NAIP v plné ploše</t>
  </si>
  <si>
    <t>https://podminky.urs.cz/item/CS_URS_2025_02/712341559</t>
  </si>
  <si>
    <t>47</t>
  </si>
  <si>
    <t>712841559</t>
  </si>
  <si>
    <t>Provedení povlakové krytiny vytažením na konstrukce pásy přitavením NAIP</t>
  </si>
  <si>
    <t>1014406122</t>
  </si>
  <si>
    <t>Provedení povlakové krytiny střech samostatným vytažením izolačního povlaku pásy přitavením na konstrukce převyšující úroveň střechy, NAIP</t>
  </si>
  <si>
    <t>https://podminky.urs.cz/item/CS_URS_2025_02/712841559</t>
  </si>
  <si>
    <t>48</t>
  </si>
  <si>
    <t>62853004</t>
  </si>
  <si>
    <t>pás asfaltový natavitelný modifikovaný SBS s vložkou ze skleněné tkaniny a spalitelnou PE fólií nebo jemnozrnným minerálním posypem na horním povrchu tl 4,0mm</t>
  </si>
  <si>
    <t>2111528811</t>
  </si>
  <si>
    <t>650,0+152,98</t>
  </si>
  <si>
    <t>802,98*1,25 'Přepočtené koeficientem množství</t>
  </si>
  <si>
    <t>712391172</t>
  </si>
  <si>
    <t>Provedení povlakové krytiny střech do 10° ochranné textilní vrstvy</t>
  </si>
  <si>
    <t>-1894697186</t>
  </si>
  <si>
    <t>Provedení povlakové krytiny střech plochých do 10° -ostatní práce provedení vrstvy textilní ochranné</t>
  </si>
  <si>
    <t>https://podminky.urs.cz/item/CS_URS_2025_02/712391172</t>
  </si>
  <si>
    <t>VODOROVNĚ</t>
  </si>
  <si>
    <t>75,0</t>
  </si>
  <si>
    <t>382,0-1,2</t>
  </si>
  <si>
    <t>171,0-(2*1,0)</t>
  </si>
  <si>
    <t>7,2</t>
  </si>
  <si>
    <t>SVISLE</t>
  </si>
  <si>
    <t>39,5*0,5</t>
  </si>
  <si>
    <t>78,0*0,6+12,3*0,6-(4,15+1,05)*0,1+4,4*0,3+2*9,5*0,9</t>
  </si>
  <si>
    <t>52,8*0,4+2*4,0*0,3</t>
  </si>
  <si>
    <t>13,5*0,3</t>
  </si>
  <si>
    <t>50</t>
  </si>
  <si>
    <t>69311226.x</t>
  </si>
  <si>
    <t xml:space="preserve">netkaná textilie ze 100% skleněných vláken a pojiva, přesah mezi jednotlivými fóliemi min. 100mm, plošná hmotnost 120 g/m2 </t>
  </si>
  <si>
    <t>1161635618</t>
  </si>
  <si>
    <t>751,4*1,25 'Přepočtené koeficientem množství</t>
  </si>
  <si>
    <t>51</t>
  </si>
  <si>
    <t>712363605.x</t>
  </si>
  <si>
    <t>Provedení povlak krytiny mechanicky kotvenou do betonu TI tl přes 240 mm, budova v do 18 m</t>
  </si>
  <si>
    <t>1419754164</t>
  </si>
  <si>
    <t>Provedení povlakové krytiny střech plochých do 10° z mechanicky kotvených hydroizolačních fólií včetně položení fólie a horkovzdušného svaření tl. tepelné izolace přes 240 mm budovy výšky do 18 m, kotvené do betonu, vč. kotvení</t>
  </si>
  <si>
    <t>52</t>
  </si>
  <si>
    <t>712861702.x</t>
  </si>
  <si>
    <t>Provedení povlakové krytiny vytažením na konstrukce fólií mechanicky kotvenou</t>
  </si>
  <si>
    <t>737481732</t>
  </si>
  <si>
    <t>Provedení povlakové krytiny střech samostatným vytažením izolačního povlaku fólií na konstrukce převyšující úroveň střechy, mechanicky kotvenou - vč. kotvení</t>
  </si>
  <si>
    <t>53</t>
  </si>
  <si>
    <t>28322012</t>
  </si>
  <si>
    <t>fólie hydroizolační střešní mPVC mechanicky kotvená šedá tl 1,5mm</t>
  </si>
  <si>
    <t>897239706</t>
  </si>
  <si>
    <t>632,0+119,4</t>
  </si>
  <si>
    <t>54</t>
  </si>
  <si>
    <t>998712103</t>
  </si>
  <si>
    <t>Přesun hmot tonážní pro krytiny povlakové v objektech v přes 12 do 24 m</t>
  </si>
  <si>
    <t>-70509632</t>
  </si>
  <si>
    <t>Přesun hmot pro povlakové krytiny stanovený z hmotnosti přesunovaného materiálu vodorovná dopravní vzdálenost do 50 m základní v objektech výšky přes 12 do 24 m</t>
  </si>
  <si>
    <t>https://podminky.urs.cz/item/CS_URS_2025_02/998712103</t>
  </si>
  <si>
    <t>55</t>
  </si>
  <si>
    <t>713131241</t>
  </si>
  <si>
    <t>Montáž izolace tepelné stěn lepením celoplošně v kombinaci s mechanickým kotvením rohoží, pásů, dílců, desek tl do 100mm</t>
  </si>
  <si>
    <t>762810514</t>
  </si>
  <si>
    <t>Montáž tepelné izolace stěn rohožemi, pásy, deskami, dílci, bloky (izolační materiál ve specifikaci) lepením celoplošně s mechanickým kotvením, tloušťky izolace do 100 mm</t>
  </si>
  <si>
    <t>https://podminky.urs.cz/item/CS_URS_2025_02/713131241</t>
  </si>
  <si>
    <t>56</t>
  </si>
  <si>
    <t>28376421</t>
  </si>
  <si>
    <t>deska XPS hrana polodrážková a hladký povrch 300kPA λ=0,035 tl 80mm</t>
  </si>
  <si>
    <t>-1027122552</t>
  </si>
  <si>
    <t>155,97*1,05 'Přepočtené koeficientem množství</t>
  </si>
  <si>
    <t>57</t>
  </si>
  <si>
    <t>713131243</t>
  </si>
  <si>
    <t>Montáž izolace tepelné stěn lepením celoplošně v kombinaci s mechanickým kotvením rohoží, pásů, dílců, desek tl přes 140 do 200 mm</t>
  </si>
  <si>
    <t>-272706729</t>
  </si>
  <si>
    <t>Montáž tepelné izolace stěn rohožemi, pásy, deskami, dílci, bloky (izolační materiál ve specifikaci) lepením celoplošně s mechanickým kotvením, tloušťky izolace přes 140 do 200 mm</t>
  </si>
  <si>
    <t>https://podminky.urs.cz/item/CS_URS_2025_02/713131243</t>
  </si>
  <si>
    <t>58</t>
  </si>
  <si>
    <t>-893128263</t>
  </si>
  <si>
    <t>528,25*1,05 'Přepočtené koeficientem množství</t>
  </si>
  <si>
    <t>59</t>
  </si>
  <si>
    <t>713131341</t>
  </si>
  <si>
    <t>Montáž izolace tepelné stěn lepením bodově nízkoexpanzní (PUR) pěnou s mechanickým kotvením rohoží, pásů, dílců, desek tl do 100mm</t>
  </si>
  <si>
    <t>1584820058</t>
  </si>
  <si>
    <t>Montáž tepelné izolace stěn rohožemi, pásy, deskami, dílci, bloky (izolační materiál ve specifikaci) lepením bodově nízkoexpanzní (PUR) pěnou s mechanickým kotvením, tloušťky izolace do 100 mm</t>
  </si>
  <si>
    <t>https://podminky.urs.cz/item/CS_URS_2025_02/713131341</t>
  </si>
  <si>
    <t>atiky</t>
  </si>
  <si>
    <t>40,0*0,75</t>
  </si>
  <si>
    <t>78,0*0,85</t>
  </si>
  <si>
    <t>53,5*0,7</t>
  </si>
  <si>
    <t>60</t>
  </si>
  <si>
    <t>28372309</t>
  </si>
  <si>
    <t>deska EPS 100 pro konstrukce s běžným zatížením λ=0,037 tl 100mm</t>
  </si>
  <si>
    <t>172923068</t>
  </si>
  <si>
    <t>133,75*1,1 'Přepočtené koeficientem množství</t>
  </si>
  <si>
    <t>61</t>
  </si>
  <si>
    <t>713131343</t>
  </si>
  <si>
    <t>Montáž izolace tepelné stěn lepením bodově nízkoexpanzní (PUR) pěnou s mechanickým kotvením rohoží, pásů, dílců, desek tl přes 140 do 200 mm</t>
  </si>
  <si>
    <t>591736489</t>
  </si>
  <si>
    <t>Montáž tepelné izolace stěn rohožemi, pásy, deskami, dílci, bloky (izolační materiál ve specifikaci) lepením bodově nízkoexpanzní (PUR) pěnou s mechanickým kotvením, tloušťky izolace přes 140 do 200 mm</t>
  </si>
  <si>
    <t>https://podminky.urs.cz/item/CS_URS_2025_02/713131343</t>
  </si>
  <si>
    <t>střecha budníky - EPS</t>
  </si>
  <si>
    <t>"Z09" 3,9*1,1</t>
  </si>
  <si>
    <t>"Z10" 4,4*1,1</t>
  </si>
  <si>
    <t>střecha 3NP vytažení na stěnu - XPS</t>
  </si>
  <si>
    <t>12,5*0,4</t>
  </si>
  <si>
    <t>62</t>
  </si>
  <si>
    <t>28375991</t>
  </si>
  <si>
    <t>deska EPS 150 pro konstrukce s vysokým zatížením λ=0,035 tl 160mm</t>
  </si>
  <si>
    <t>1174411704</t>
  </si>
  <si>
    <t>9,13*1,1 'Přepočtené koeficientem množství</t>
  </si>
  <si>
    <t>63</t>
  </si>
  <si>
    <t>1814399875</t>
  </si>
  <si>
    <t>5*1,1 'Přepočtené koeficientem množství</t>
  </si>
  <si>
    <t>64</t>
  </si>
  <si>
    <t>713141131</t>
  </si>
  <si>
    <t>Montáž izolace tepelné střech plochých lepené za studena plně 1 vrstva rohoží, pásů, dílců, desek</t>
  </si>
  <si>
    <t>406478499</t>
  </si>
  <si>
    <t>Montáž tepelné izolace střech plochých rohožemi, pásy, deskami, dílci, bloky (izolační materiál ve specifikaci) přilepenými za studena jednovrstvá zplna</t>
  </si>
  <si>
    <t>https://podminky.urs.cz/item/CS_URS_2025_02/713141131</t>
  </si>
  <si>
    <t>budníky</t>
  </si>
  <si>
    <t>"Z09" 3,9</t>
  </si>
  <si>
    <t>"Z10" 4,4</t>
  </si>
  <si>
    <t>65</t>
  </si>
  <si>
    <t>28376503</t>
  </si>
  <si>
    <t>deska izolační PIR s oboustranným textilním rounem λ=0,025-0,026 tl 120mm</t>
  </si>
  <si>
    <t>-728616466</t>
  </si>
  <si>
    <t>8,3*1,1 'Přepočtené koeficientem množství</t>
  </si>
  <si>
    <t>66</t>
  </si>
  <si>
    <t>713141136</t>
  </si>
  <si>
    <t>Montáž izolace tepelné střech plochých lepené za studena nízkoexpanzní (PUR) pěnou 1 vrstva rohoží, pásů, dílců, desek</t>
  </si>
  <si>
    <t>-1117180430</t>
  </si>
  <si>
    <t>Montáž tepelné izolace střech plochých rohožemi, pásy, deskami, dílci, bloky (izolační materiál ve specifikaci) přilepenými za studena jednovrstvá nízkoexpanzní (PUR) pěnou</t>
  </si>
  <si>
    <t>https://podminky.urs.cz/item/CS_URS_2025_02/713141136</t>
  </si>
  <si>
    <t>382,0-(1,7+1,9+1,2)</t>
  </si>
  <si>
    <t>67</t>
  </si>
  <si>
    <t>28376142</t>
  </si>
  <si>
    <t>klín izolační spád do 5% EPS 150</t>
  </si>
  <si>
    <t>-105448212</t>
  </si>
  <si>
    <t>75,0*(0,04+0,17/2)</t>
  </si>
  <si>
    <t>(382,0-(1,7+1,9+1,2))*(0,04+0,22/2)</t>
  </si>
  <si>
    <t>(171,0-(2*1,0))*(0,04+0,20/2)</t>
  </si>
  <si>
    <t>7,2*(0,04+0,07/2)</t>
  </si>
  <si>
    <t>90,155*1,1 'Přepočtené koeficientem množství</t>
  </si>
  <si>
    <t>68</t>
  </si>
  <si>
    <t>713141138</t>
  </si>
  <si>
    <t>Montáž izolace tepelné střech plochých lepené za studena nízkoexpanzní (PUR) pěnou 2 vrstvy rohoží, pásů, dílců, desek</t>
  </si>
  <si>
    <t>1970647044</t>
  </si>
  <si>
    <t>Montáž tepelné izolace střech plochých rohožemi, pásy, deskami, dílci, bloky (izolační materiál ve specifikaci) přilepenými za studena dvouvrstvá nízkoexpanzní (PUR) pěnou</t>
  </si>
  <si>
    <t>https://podminky.urs.cz/item/CS_URS_2025_02/713141138</t>
  </si>
  <si>
    <t>9,8*0,25+5,0*0,3</t>
  </si>
  <si>
    <t>69</t>
  </si>
  <si>
    <t>28372326</t>
  </si>
  <si>
    <t>deska EPS 150 pro konstrukce s vysokým zatížením λ=0,035</t>
  </si>
  <si>
    <t>-596259974</t>
  </si>
  <si>
    <t>75,0*0,26</t>
  </si>
  <si>
    <t>SV.23, SV.24,</t>
  </si>
  <si>
    <t>(382,0-(1,7+1,9+1,2))*0,26</t>
  </si>
  <si>
    <t>(171,0-(2*1,0))*0,26</t>
  </si>
  <si>
    <t>7,2*0,26</t>
  </si>
  <si>
    <t>163,384*1,1 'Přepočtené koeficientem množství</t>
  </si>
  <si>
    <t>70</t>
  </si>
  <si>
    <t>28376385</t>
  </si>
  <si>
    <t>deska XPS hrana rovná polo či pero drážka a hladký povrch</t>
  </si>
  <si>
    <t>1386860592</t>
  </si>
  <si>
    <t>(9,8*0,25+5,0*0,3)*0,25</t>
  </si>
  <si>
    <t>0,988*1,1 'Přepočtené koeficientem množství</t>
  </si>
  <si>
    <t>71</t>
  </si>
  <si>
    <t>713141212</t>
  </si>
  <si>
    <t>Montáž izolace tepelné střech plochých lepené nízkoexpanzní (PUR) pěnou atikový klín</t>
  </si>
  <si>
    <t>567328603</t>
  </si>
  <si>
    <t>Montáž tepelné izolace střech plochých atikovými klíny přilepenými za studena nízkoexpanzní (PUR) pěnou</t>
  </si>
  <si>
    <t>https://podminky.urs.cz/item/CS_URS_2025_02/713141212</t>
  </si>
  <si>
    <t>40,3</t>
  </si>
  <si>
    <t>78,5+12,6+(7,4+7,6+4,4)</t>
  </si>
  <si>
    <t>53,6+2*4,0</t>
  </si>
  <si>
    <t>13,2</t>
  </si>
  <si>
    <t>72</t>
  </si>
  <si>
    <t>63152005</t>
  </si>
  <si>
    <t>klín atikový přechodný minerální plochých střech tl 50x50mm</t>
  </si>
  <si>
    <t>1964041782</t>
  </si>
  <si>
    <t>225,6*1,05 'Přepočtené koeficientem množství</t>
  </si>
  <si>
    <t>73</t>
  </si>
  <si>
    <t>713141356</t>
  </si>
  <si>
    <t>Montáž spádové izolace na zhlaví atiky š do 500 mm lepené za studena nízkoexpanzní (PUR) pěnou</t>
  </si>
  <si>
    <t>-144296026</t>
  </si>
  <si>
    <t>Montáž tepelné izolace střech plochých spádovými klíny na zhlaví atiky šířky do 500 mm přilepenými za studena nízkoexpanzní (PUR) pěnou</t>
  </si>
  <si>
    <t>https://podminky.urs.cz/item/CS_URS_2025_02/713141356</t>
  </si>
  <si>
    <t>26,5+14,7</t>
  </si>
  <si>
    <t>79-3,0</t>
  </si>
  <si>
    <t>55,0</t>
  </si>
  <si>
    <t>74</t>
  </si>
  <si>
    <t>713141376</t>
  </si>
  <si>
    <t>Montáž spádové izolace na zhlaví atiky š přes 500 do 1000 mm lepené za studena nízkoexpanzní (PUR) pěnou</t>
  </si>
  <si>
    <t>1675082476</t>
  </si>
  <si>
    <t>Montáž tepelné izolace střech plochých spádovými klíny na zhlaví atiky šířky přes 500 do 1000 mm přilepenými za studena nízkoexpanzní (PUR) pěnou</t>
  </si>
  <si>
    <t>https://podminky.urs.cz/item/CS_URS_2025_02/713141376</t>
  </si>
  <si>
    <t>3,0</t>
  </si>
  <si>
    <t>2*0,4</t>
  </si>
  <si>
    <t>75</t>
  </si>
  <si>
    <t>1177515486</t>
  </si>
  <si>
    <t>(26,5*0,5+14,7*0,4)*0,06</t>
  </si>
  <si>
    <t>(79*0,5+3,0*0,2)*0,06</t>
  </si>
  <si>
    <t>(55,0*0,5+2*0,8*0,4)*0,06</t>
  </si>
  <si>
    <t>5,242*1,1 'Přepočtené koeficientem množství</t>
  </si>
  <si>
    <t>76</t>
  </si>
  <si>
    <t>71397001.x</t>
  </si>
  <si>
    <t>D+M Výplň prostoru za žaluziovým kastlíkem PIR izolací tl. 20 mm</t>
  </si>
  <si>
    <t>1607743963</t>
  </si>
  <si>
    <t>28*3,6*0,23</t>
  </si>
  <si>
    <t>8*2,1*0,23</t>
  </si>
  <si>
    <t>1*2,1*0,23</t>
  </si>
  <si>
    <t>2*3,8*0,23</t>
  </si>
  <si>
    <t>2*2,4*0,23</t>
  </si>
  <si>
    <t>3*3,0*0,23</t>
  </si>
  <si>
    <t>4*2,2*0,23</t>
  </si>
  <si>
    <t>1*1,8*0,23</t>
  </si>
  <si>
    <t>1*4,2*0,24</t>
  </si>
  <si>
    <t>77</t>
  </si>
  <si>
    <t>7130011.x</t>
  </si>
  <si>
    <t>D+M Výplň manžety světlíku PIR izolací tl. 50 mm</t>
  </si>
  <si>
    <t>1011036935</t>
  </si>
  <si>
    <t>(4,5+4,0)*0,6</t>
  </si>
  <si>
    <t>78</t>
  </si>
  <si>
    <t>998713103</t>
  </si>
  <si>
    <t>Přesun hmot tonážní pro izolace tepelné v objektech v přes 12 do 24 m</t>
  </si>
  <si>
    <t>-1101055083</t>
  </si>
  <si>
    <t>Přesun hmot pro izolace tepelné stanovený z hmotnosti přesunovaného materiálu vodorovná dopravní vzdálenost do 50 m s užitím mechanizace v objektech výšky přes 12 m do 24 m</t>
  </si>
  <si>
    <t>https://podminky.urs.cz/item/CS_URS_2025_02/998713103</t>
  </si>
  <si>
    <t>79</t>
  </si>
  <si>
    <t>762361331</t>
  </si>
  <si>
    <t>Konstrukční a vyrovnávací vrstva pod klempířské prvky (atiky) z vodovzdorné překližky tl 18 mm</t>
  </si>
  <si>
    <t>43699742</t>
  </si>
  <si>
    <t>Konstrukční vrstva pod klempířské prvky pro oplechování horních ploch zdí a nadezdívek (atik) z vodovzdorné překližky šroubovaných do podkladu, tloušťky desky 18 mm</t>
  </si>
  <si>
    <t>https://podminky.urs.cz/item/CS_URS_2025_02/762361331</t>
  </si>
  <si>
    <t>26,5*0,5+14,7*0,4</t>
  </si>
  <si>
    <t>79*0,5+3,0*0,2</t>
  </si>
  <si>
    <t>55,0*0,5+2*0,8*0,4</t>
  </si>
  <si>
    <t>14,6*0,5</t>
  </si>
  <si>
    <t>80</t>
  </si>
  <si>
    <t>7623001.x</t>
  </si>
  <si>
    <t>Příplatek za dlouhé vruty pro kotvení překližky u skladby SV26</t>
  </si>
  <si>
    <t>1881103659</t>
  </si>
  <si>
    <t>81</t>
  </si>
  <si>
    <t>998762103</t>
  </si>
  <si>
    <t>Přesun hmot tonážní pro kce tesařské v objektech v přes 12 do 24 m</t>
  </si>
  <si>
    <t>-1466656003</t>
  </si>
  <si>
    <t>Přesun hmot pro konstrukce tesařské stanovený z hmotnosti přesunovaného materiálu vodorovná dopravní vzdálenost do 50 m základní v objektech výšky přes 12 do 24 m</t>
  </si>
  <si>
    <t>https://podminky.urs.cz/item/CS_URS_2025_02/998762103</t>
  </si>
  <si>
    <t>82</t>
  </si>
  <si>
    <t>781764001.x</t>
  </si>
  <si>
    <t>D+M Venkovní obklad- mozaiková dlaždice</t>
  </si>
  <si>
    <t>-1113386718</t>
  </si>
  <si>
    <t>D+M Mozaiková dlaždice z přírodního kamene, mrazuvzdorná, lepené na síti, rastr 32x32mm, práškovitá spárovací exteriérová hmota pro mozaiky, flexibilní lepící malta třídy C2TE S1 pro lepení mozaiky z přírodního kameniva, vč. příslušenství, dle PD</t>
  </si>
  <si>
    <t>D.1.1 VP_2 - ASŘ Výpis prvků</t>
  </si>
  <si>
    <t xml:space="preserve">    64 - Osazování výplní otvorů</t>
  </si>
  <si>
    <t>Osazování výplní otvorů</t>
  </si>
  <si>
    <t>O01.x</t>
  </si>
  <si>
    <t>O01 D+M Okno 1000x750 mm</t>
  </si>
  <si>
    <t>soubor</t>
  </si>
  <si>
    <t>-1988643266</t>
  </si>
  <si>
    <t>O01 D+M Okno 1000x750 mm, jednodílné, plastové, sklopné, čiré 3sklo, Uw=0,70 W/m2K, vícepolohová klika bílá, podkladní profil z termoplastické pěny, vč. okenního kování, vč. PÚ, kotvení, příslušenství, kování, dle PD</t>
  </si>
  <si>
    <t>O02.x</t>
  </si>
  <si>
    <t>O02 D+M Okno 750x2350 mm</t>
  </si>
  <si>
    <t>-1539981858</t>
  </si>
  <si>
    <t>O02 D+M Okno 750x2350 mm, dvoudílné, hl. křídlo š. 1000 mm, plastové, sklopné, čiré bezpečnostní 3sklo, Uw=0,70 W/m2K, vícepolohová klika bílá, podkladní profil z termoplastické pěny, vč. okenního kování, vč. PÚ, kotvení, příslušenství, kování, dle PD</t>
  </si>
  <si>
    <t>O03.x</t>
  </si>
  <si>
    <t>O03 D+M Okno 1200x1500 mm</t>
  </si>
  <si>
    <t>267860250</t>
  </si>
  <si>
    <t>O03 D+M Okno 1200x1500 mm, jednodílné, plastové, otevíravé/sklopné, čiré 3sklo, Uw=0,70 W/m2K, vícepolohová klika bílá, podkladní profil z termoplastické pěny, vč. okenního kování, vč. PÚ, kotvení, příslušenství, kování, dle PD</t>
  </si>
  <si>
    <t>O04.x</t>
  </si>
  <si>
    <t>O04 D+M Okno 1200x1200 mm</t>
  </si>
  <si>
    <t>-1029267834</t>
  </si>
  <si>
    <t>O04 D+M Okno 1200x1200 mm, jednodílné, plastové, otevíravé/sklopné, čiré 3sklo, Uw=0,70 W/m2K, vícepolohová klika bílá, podkladní profil z termoplastické pěny, vč. okenního kování, vč. PÚ, kotvení, příslušenství, kování, dle PD</t>
  </si>
  <si>
    <t>O05.x</t>
  </si>
  <si>
    <t>O05 D+M Okno 3600x1800 mm</t>
  </si>
  <si>
    <t>1157988219</t>
  </si>
  <si>
    <t>O05 D+M Okno 3600x1800 mm, osmidílné, plastové, kombinace otvíravých a sklopných křídel, čiré 3sklo, Uw= 0,70 W/m2K, vícepolohová klika bílá, uzamykatelné kličky, podkladní profil z termoplastické pěny, vč. okenního kování, vč. PÚ, kotvení, příslušenství, kování, dle PD</t>
  </si>
  <si>
    <t>O06.x</t>
  </si>
  <si>
    <t>O06 D+M Okno 1630x1815 mm</t>
  </si>
  <si>
    <t>-1200313832</t>
  </si>
  <si>
    <t>O06 D+M Okno 1630x1815 mm, jednodílné, plastové, otevíravé, čiré 3sklo, Uw= 0,70 W/m2K, vícepolohová klika bílá, podkladní profil z termoplastické pěny, vč. okenního kování, vč. PÚ, kotvení, příslušenství, kování, dle PD</t>
  </si>
  <si>
    <t>O07.x</t>
  </si>
  <si>
    <t>O07 D+M Okno 2100x1800 mm</t>
  </si>
  <si>
    <t>-1111177920</t>
  </si>
  <si>
    <t>O07 D+M Okno 2100x1800 mm, dvoudílné, plastové, otevíravé/sklopné+otevíravé, hl. křídlo š. 1000mm, čiré 3sklo, Uw=0,70 W/m2K, vícepolohová klika s povrchem matný chrom, podkladní profil z termoplastické pěny, vč. okenního kování, vč. PÚ, kotvení, příslušenství, kování, dle PD</t>
  </si>
  <si>
    <t>O08.x</t>
  </si>
  <si>
    <t>O08 D+M Okno 4150x2150 mm</t>
  </si>
  <si>
    <t>-671562802</t>
  </si>
  <si>
    <t>O08 D+M Okno 4150x2150 mm, balkonová sestava, plastové, otevíravé dveřní křídlo š. 900 mm + otevíravé/sklopné výplně, čiré bezpečnostní 3sklo, Uw=0,70 W/m2K, vícepolohová klika bílá, podkladní profil z termoplastické pěny, vč. okenního kování, vč. PÚ, kotvení, příslušenství, kování, dle PD</t>
  </si>
  <si>
    <t>O09.x</t>
  </si>
  <si>
    <t>O09 D+M Okno 600x1200 mm</t>
  </si>
  <si>
    <t>754343660</t>
  </si>
  <si>
    <t>O09 D+M Okno 600x1200 mm, jednodílné, plastové, otevíravé/sklopné, čiré 3sklo, Uw=0,70 W/m2K, vícepolohová klika bílá, podkladní profil z termoplastické pěny, vč. okenního kování, vč. PÚ, kotvení, příslušenství, kování, dle PD</t>
  </si>
  <si>
    <t>O10.x</t>
  </si>
  <si>
    <t>O10 D+M Okno 2200x1800 mm</t>
  </si>
  <si>
    <t>-1424816738</t>
  </si>
  <si>
    <t>O10 D+M Okno 2200x1800 mm, dvoudílné, hl. křídlo š. 1000 mm, plastové, otevíravé/sklopné + otevíravé, čiré 3sklo, Uw=0,70 W/m2K, vícepolohová klika bílá, podkladní profil z termoplastické pěny, vč. okenního kování, vč. PÚ, kotvení, příslušenství, kování, dle PD</t>
  </si>
  <si>
    <t>O11.x</t>
  </si>
  <si>
    <t>O11 D+M Okno 1800x1800 mm</t>
  </si>
  <si>
    <t>-2078339764</t>
  </si>
  <si>
    <t>O11 D+M Okno 1800x1800 mm, dvoudílné, hl. křídlo š. 1000 mm, plastové, otevíravé/sklopné + otevíravé/sklopné, čiré 3sklo, Uw=0,70 W/m2K, vícepolohová klika bílá, podkladní profil z termoplastické pěny, vč. okenního kování, vč. PÚ, kotvení, příslušenství, kování, dle PD</t>
  </si>
  <si>
    <t>O12.x</t>
  </si>
  <si>
    <t>O12 D+M Okno 3600x1800 mm</t>
  </si>
  <si>
    <t>-1553054355</t>
  </si>
  <si>
    <t>O12 D+M Okno 3600x1800 mm, čtyřdílné, hl. křídlo š. 1000 mm, plastové, otevíravé/sklopné + otevíravé, čiré 3sklo, Uw=0,70 W/m2K, vícepolohová klika bílá, podkladní profil z termoplastické pěny, vč. okenního kování, vč. PÚ, kotvení, příslušenství, kování, dle PD</t>
  </si>
  <si>
    <t>O13.x</t>
  </si>
  <si>
    <t>O13 D+M Okno 1200x1000 mm</t>
  </si>
  <si>
    <t>-993725503</t>
  </si>
  <si>
    <t>O13 D+M Okno 1200x1000 mm, jednodílné, plastové, sklopné, čiré 3sklo, Uw=0,70 W/m2K, vícepolohová klika bílá, podkladní profil z termoplastické pěny, vč. okenního kování, vč. PÚ, kotvení, příslušenství, kování, dle PD</t>
  </si>
  <si>
    <t>O14.x</t>
  </si>
  <si>
    <t>O14 D+M Okno 1200x2700 mm</t>
  </si>
  <si>
    <t>1280214005</t>
  </si>
  <si>
    <t>O14 D+M Okno 1200x2700 mm, dvoudílné, plastové, sklopné, čiré bezpečnostní 3sklo, Uw=0,70 W/m2K, vícepolohová klika bílá, podkladní profil z termoplastické pěny, vč. okenního kování, vč. PÚ, kotvení, příslušenství, kování, dle PD</t>
  </si>
  <si>
    <t>O15.x</t>
  </si>
  <si>
    <t>O15 D+M Okno 750x2700 mm</t>
  </si>
  <si>
    <t>623029645</t>
  </si>
  <si>
    <t>O15 D+M Okno 750x2700 mm, dvoudílné, plastové, sklopné, čiré bezpečnostní 3sklo, Uw=0,70 W/m2K, vícepolohová klika bílá, podkladní profil z termoplastické pěny, vč. okenního kování, vč. PÚ, kotvení, příslušenství, kování, dle PD</t>
  </si>
  <si>
    <t>O16.x</t>
  </si>
  <si>
    <t>O16 D+M Okno 3725x1800 mm</t>
  </si>
  <si>
    <t>-1826870124</t>
  </si>
  <si>
    <t>O16 D+M Okno 3725x1800 mm, dvoudílné, plastové, otevíravé/sklopné + otevíravé, čiré 3sklo, Uw=0,70 W/m2K, vícepolohová klika bílá, podkladní profil z termoplastické pěny, vč. okenního kování, vč. PÚ, kotvení, příslušenství, kování, dle PD</t>
  </si>
  <si>
    <t>O17.x</t>
  </si>
  <si>
    <t>O17 D+M Okno 2400x1800 mm</t>
  </si>
  <si>
    <t>557245062</t>
  </si>
  <si>
    <t>O17 D+M Okno 2400x1800 mm, trojdílné, plastové, otevíravé/sklopné + otevíravé,čiré 3sklo, Uw=0,70 W/m2K, vícepolohová klika bílá, podkladní profil z termoplastické pěny, vč. okenního kování, vč. PÚ, kotvení, příslušenství, kování, dle PD</t>
  </si>
  <si>
    <t>O18.x</t>
  </si>
  <si>
    <t>O18 D+M Okno 2950x1800 mm</t>
  </si>
  <si>
    <t>-1008123610</t>
  </si>
  <si>
    <t>O18 D+M Okno 2950x1800 mm, čtyřdílné, plastové, otevíravé/sklopné + otevíravé, čiré 3sklo, Uw=0,70 W/m2K, vícepolohová klika bílá, podkladní profil z termoplastické pěny, vč. okenního kování, vč. PÚ, kotvení, příslušenství, kování, dle PD</t>
  </si>
  <si>
    <t>O19.x</t>
  </si>
  <si>
    <t>O19 D+M Balkonové dveře 1000x2150 mm</t>
  </si>
  <si>
    <t>415671637</t>
  </si>
  <si>
    <t>O19 D+M Balkonové dveře 1000x2150 mm, jednodílné, plastové, otevíravé, mléčné bezpečnostní 3sklo, Uw=0,70 W/m2K, vícepolohová klika bílá, podkladní profil z termoplastické pěny, vč. okenního kování, vč. PÚ, kotvení, příslušenství, kování, dle PD</t>
  </si>
  <si>
    <t>O20.x</t>
  </si>
  <si>
    <t>O20 D+M Okno 2100x1800 mm</t>
  </si>
  <si>
    <t>-1911515795</t>
  </si>
  <si>
    <t>O20 D+M Okno 2100x1800 mm, dvoudílné, plastové, otevíravé/sklopné + otevíravé, čiré 3sklo, Uw=0,70 W/m2K, vícepolohová klika bílá, podkladní profil z termoplastické pěny, vč. okenního kování, vč. PÚ, kotvení, příslušenství, kování, dle PD</t>
  </si>
  <si>
    <t>O21.x</t>
  </si>
  <si>
    <t>O21 D+M Okno 2100x1800 mm</t>
  </si>
  <si>
    <t>-1859457574</t>
  </si>
  <si>
    <t>O21 D+M Okno 2100x1800 mm, dvoudílné, plastové, otevíravé/sklopné + fixní, čiré 3sklo, Uw=0,70 W/m2K, vícepolohová klika bílá, podkladní profil z termoplastické pěny, vč. okenního kování, vč. PÚ, kotvení, příslušenství, kování, dle PD</t>
  </si>
  <si>
    <t>O22.x</t>
  </si>
  <si>
    <t>O22 D+M Plochý střešní světlík</t>
  </si>
  <si>
    <t>-1904447562</t>
  </si>
  <si>
    <t>O22 D+M Plochý střešní světlík 1250x750 mm, jednodílné, plastové, fixní, izolační bezpečnostní 2sklo, se samočistící kopulí, rám hliníkový, PBŘ reakce na oheň B, FeZn manžeta, vč. PÚ, kotvení, příslušenství, kování, dle PD</t>
  </si>
  <si>
    <t>O23.x</t>
  </si>
  <si>
    <t>O23 D+M Plochý střešní světlík v plastovém rámu</t>
  </si>
  <si>
    <t>-1296608481</t>
  </si>
  <si>
    <t>O23 D+M Plochý střešní světlík v plastovém rámu, 1000x1200 mm, jednodílné, plastové, fixní, izolační bezpečnostní 2sklo, se samočistící kopulí, rám hliníkový, PBŘ reakce na oheň B, FeZn manžeta, vč. PÚ, kotvení, příslušenství, kování, dle PD</t>
  </si>
  <si>
    <t>6401.x</t>
  </si>
  <si>
    <t>D+M Vnitřní parapet plastový š. 300 mm</t>
  </si>
  <si>
    <t>-1238590231</t>
  </si>
  <si>
    <t>D+M Vnitřní parapet plastový š. 300 mm, tl. 20 mm, s nosem, povrch lakovaný s ochrannou fólií, vysoce odolný, vč. bočních krytek, PÚ, kotvení, příslušenství, dle PD</t>
  </si>
  <si>
    <t>"O01" 18*1,0</t>
  </si>
  <si>
    <t>6402.x</t>
  </si>
  <si>
    <t>D+M Vnitřní parapet plastový š. 420 mm</t>
  </si>
  <si>
    <t>-756747469</t>
  </si>
  <si>
    <t>D+M Vnitřní parapet plastový š. 420 mm, tl. 20 mm, s nosem, povrch lakovaný s ochrannou fólií, vysoce odolný, vč. bočních krytek, PÚ, kotvení, příslušenství, dle PD</t>
  </si>
  <si>
    <t>"O02" 1*0,75</t>
  </si>
  <si>
    <t>"O03" 12*1,2</t>
  </si>
  <si>
    <t>"O05" 18*2*1,75</t>
  </si>
  <si>
    <t>"O07" 8*2,1</t>
  </si>
  <si>
    <t>"O09" 8*0,6</t>
  </si>
  <si>
    <t>"O10" 4*2,2</t>
  </si>
  <si>
    <t>"O11" 1*1,8</t>
  </si>
  <si>
    <t>"O12" 10*3,6</t>
  </si>
  <si>
    <t>"O17" 2*2,4</t>
  </si>
  <si>
    <t>"O18" 3*2,95</t>
  </si>
  <si>
    <t>"O20" 1*(0,86+1,15)</t>
  </si>
  <si>
    <t>"O21" 3*2,1</t>
  </si>
  <si>
    <t>6403.x</t>
  </si>
  <si>
    <t>D+M Vnitřní parapet plastový š. 270 mm</t>
  </si>
  <si>
    <t>1326424741</t>
  </si>
  <si>
    <t>D+M Vnitřní parapet plastový š. 270 mm, tl. 20 mm, s nosem, povrch lakovaný s ochrannou fólií, vysoce odolný, vč. bočních krytek, PÚ, kotvení, příslušenství, dle PD</t>
  </si>
  <si>
    <t>"O04" 2*1,2</t>
  </si>
  <si>
    <t>"O06" 3*1,63</t>
  </si>
  <si>
    <t>"O13" 2*1,2</t>
  </si>
  <si>
    <t>"O16" 2*3,73</t>
  </si>
  <si>
    <t>6404.x</t>
  </si>
  <si>
    <t>D+M Vnitřní parapet impregnovaná DTD š. 270 mm</t>
  </si>
  <si>
    <t>-1042992113</t>
  </si>
  <si>
    <t>D+M Vnitřní parapet impregnovaná DTD š. 270 mm, tl. 25 mm, s laminátovým povrchem na pohledové straně tl. 0,8 mm a izolační protitahovou fólií na spodní straně, ABS hrana tl. 2 mm, nos 40 mm, vč. PÚ, kotvení, příslušenství, dle PD</t>
  </si>
  <si>
    <t>"O08" 1*4,15</t>
  </si>
  <si>
    <t>"O19" 1*1,0</t>
  </si>
  <si>
    <t>OD01.x</t>
  </si>
  <si>
    <t>OD01 D+M Hliníková sestava - Exteriérové dvoukřídlé dveře</t>
  </si>
  <si>
    <t>204549357</t>
  </si>
  <si>
    <t>OD01 D+M Hliníková sestava - Exteriérové dvoukřídlé dveře, 3300x2700 mm, průchozí š. hl. křídla min. 950 mm, hl. křídlo automaticky otevíravé, neotevíravé boční světlíky, neotevíravé nadsvětlíky, čiré 3sklo, Uw= max. 0,7 W/m2K, přechodový Al práh, bezpečnostní mechanické rozetové kování koule/paniková klika, elektromechanický zámek, koordinátor zavírání, podkladní izolační profil, vč. PÚ, kotvení, příslušenství, kování, dle PD</t>
  </si>
  <si>
    <t>Poznámka k položce:_x000D_
systém víceúrovňového generálního klíče - samostatná položka</t>
  </si>
  <si>
    <t>"L" 1</t>
  </si>
  <si>
    <t>OD05.x</t>
  </si>
  <si>
    <t>OD05 D+M Hliníkové dveře - Exteriérové posuvné</t>
  </si>
  <si>
    <t>-1496313816</t>
  </si>
  <si>
    <t>OD05 D+M Hliníkové dveře - Exteriérové posuvné, 2200x2700 mm, dvoukřídlé plné, neotvíravý prosklený nadsvětlík, čiré 3sklo, Uw=max 0,7 W/m2K, otevíravé automaticky a z exteriéru otevírání dálkově - zvonek, videotablo, tlačítko z vnitřní strany dveří, podkladní izolační profil, vč. PÚ, kotvení, příslušenství, kování, dle PD</t>
  </si>
  <si>
    <t>OD11.x</t>
  </si>
  <si>
    <t>OD11 D+M Hliníkové dveře - Exteriérové 1200x2700 mm</t>
  </si>
  <si>
    <t>-1916848609</t>
  </si>
  <si>
    <t>OD11 D+M Hliníkové dveře - Exteriérové 1200x2700 mm, jednokřídlé, částečně prosklené, čiré bezpečnostní sklo, fixní nadsvětlík, Uw=max 0,7 W/m2K, nízký přechodový Al práh, bezpečnostní rozetové kování klika/paniková klika, mechanický zámek, podkladní izolační profil, vč. PÚ, kotvení, příslušenství, kování, dle PD</t>
  </si>
  <si>
    <t>"P" 1</t>
  </si>
  <si>
    <t>GK.x</t>
  </si>
  <si>
    <t>D+M Systém víceúrovňového generálního klíče</t>
  </si>
  <si>
    <t>-243589413</t>
  </si>
  <si>
    <t>D+M Systém víceúrovňového generálního klíče - pro 2 zámky, vč. příslušenství, dle PD</t>
  </si>
  <si>
    <t>Poznámka k položce:_x000D_
pro dveře: OD01, OD11</t>
  </si>
  <si>
    <t>V07.x</t>
  </si>
  <si>
    <t>V07 D+M Záchytný systém</t>
  </si>
  <si>
    <t>749054085</t>
  </si>
  <si>
    <t>V07 D+M Záchytný systém, vč. PÚ, kotvení, příslušenství, dle PD</t>
  </si>
  <si>
    <t>Poznámka k položce:_x000D_
Terasa nad 2NP_x000D_
· Nerezový kotvící bod pro ploché střechy s nosnou konstrukcí z betonové desky, základna 150x150 mm, ztužený sloupek o průměru 42 mm, instalace chemickými kotvami. délka: 600 mm 5 ks (Označení ve výkrese: U1)_x000D_
· Montážní lano: lano je napnuto mezi kotvícími body pouze v případě práce nebo pohybu po střeše._x000D_
_x000D_
Plochá střecha nad 3NP_x000D_
· záchytný systém s trvale osazeným nerezovým lanem v jedné části a odnímatelným montážním lanem._x000D_
· Nerezové lano: Průměr 8 mm, dodávka včetně pevné a napínací koncovky, délka: 15 m_x000D_
· Montážní lano: lano je napnuto mezi kotvícími body pouze v případě práce nebo pohybu po střeše._x000D_
· Nerezový kotvící bod pro ploché střechy s nosnou konstrukcí z betonové desky, základna 150x150 mm, ztužený sloupek o průměru 42 mm, instalace chemickými kotvami. délka: 700 mm 12 ks (Označení ve výkrese: U2)_x000D_
_x000D_
Plochá střecha nad 4NP_x000D_
· Montážní lano: lano je napnuto mezi kotvícími body pouze v případě práce nebo pohybu po střeše._x000D_
· Nerezový kotvící bod pro ploché střechy s nosnou konstrukcí z betonové desky, základna 150x150 mm, ztužený sloupek o průměru 42 mm, instalace chemickými kotvami. délka: 600 mm 8 ks (Označení ve výkrese: U1)_x000D_
Všechny prostupy kotveních bodů skrz hydroizolační vrstvu ošetřeny manžetou, viz V/39</t>
  </si>
  <si>
    <t>V08.x</t>
  </si>
  <si>
    <t>V08 D+M Vyhřívaná střešní vpust a nástavec DN 110</t>
  </si>
  <si>
    <t>-2116032336</t>
  </si>
  <si>
    <t>V08 D+M Vyhřívaná střešní vpust a nástavec DN 110, střešní vpust s integrovanou manžetou z modifikovaného asfaltového pásu, svislé provedení, tepelně izolovaná - dvoustěnná, nástavec střešní vpusti s integrovanou manžetou z PVC, svislé provedení s těsnícím kroužkem, vyhřívaná 230V s připojovacím kabelem, vč. PÚ, kotvení, příslušenství, dle PD</t>
  </si>
  <si>
    <t>V09.x</t>
  </si>
  <si>
    <t>V09 D+M Pojistný přepad</t>
  </si>
  <si>
    <t>-56581354</t>
  </si>
  <si>
    <t>V09 D+M Pojistný přepad, DN 75, integrovaná manžeta PVC, bez vyhřívání, ochranná mřížka, délka přepadu 650 mm, vč. PÚ, kotvení, příslušenství, dle PD</t>
  </si>
  <si>
    <t>V10.x</t>
  </si>
  <si>
    <t>V10 D+M Pojistný přepad</t>
  </si>
  <si>
    <t>776282035</t>
  </si>
  <si>
    <t>V10 D+M Pojistný přepad, DN 110, integrovaná manžeta PVC, bez vyhřívání, ochranná mřížka, délka přepadu 650 mm, vč. PÚ, kotvení, příslušenství, dle PD</t>
  </si>
  <si>
    <t>V12.x</t>
  </si>
  <si>
    <t>V12 D+M Žaluzie s podomítkovou schránkou</t>
  </si>
  <si>
    <t>1406718225</t>
  </si>
  <si>
    <t>V12 D+M Žaluzie s podomítkovou schránkou, děleno na 2 samostatné poloviny, polovina 1800x1800 mm, 
schránka: pozink ocel tl. 1 mm lakovaná, 230x120x1800 mm, vyztužena žebry z ocel pásnice, součástí dodávky boční vodící profily, vč. kotevního materiálu, max. délka 3 m, žaluzie: typ T80, elektromotor, napojení na systém MaR, vč. PÚ, kotvení, příslušenství, dle PD
rozměr okna 3600x1800 mm</t>
  </si>
  <si>
    <t>V13.x</t>
  </si>
  <si>
    <t>V13 D+M Žaluzie s podomítkovou schránkou</t>
  </si>
  <si>
    <t>2097244100</t>
  </si>
  <si>
    <t>V13 D+M Žaluzie s podomítkovou schránkou, 
schránka: pozink ocel tl. 1 mm lakovaná, 230x120x2100 mm, vyztužena žebry z ocel pásnice, součástí dodávky boční vodící profily, vč. kotevního materiálu, max. délka 3 m, žaluzie: typ T80, elektromotor, napojení na systém MaR, vč. PÚ, kotvení, příslušenství, dle PD
rozměr okna 2100x1800 mm</t>
  </si>
  <si>
    <t>V14.x</t>
  </si>
  <si>
    <t>V14 D+M Žaluzie s podomítkovou schránkou</t>
  </si>
  <si>
    <t>-339431672</t>
  </si>
  <si>
    <t>V14 D+M Žaluzie s podomítkovou schránkou, děleno na 2 samostatné poloviny,
schránka: pozink ocel tl. 1 mm lakovaná, 230x120x2950 mm, vyztužena žebry z ocel pásnice, součástí dodávky boční vodící profily, vč. kotevního materiálu, max. délka 3 m, žaluzie: typ T80, elektromotor, napojení na systém MaR, vč. PÚ, kotvení, příslušenství, dle PD
rozměr okna 2100x1800 mm</t>
  </si>
  <si>
    <t>V15.x</t>
  </si>
  <si>
    <t>V15 D+M Žaluzie s podomítkovou schránkou</t>
  </si>
  <si>
    <t>-2102793270</t>
  </si>
  <si>
    <t>V15 D+M Žaluzie s podomítkovou schránkou, schránka: pozink ocel tl. 1 mm lakovaná, 230x120x3730 mm, vyztužena žebry z ocel pásnice, součástí dodávky boční vodící profily, vč. kotevního materiálu, max. délka 3 m, žaluzie: typ T80, elektromotor, napojení na systém MaR, vč. PÚ, kotvení, příslušenství, dle PD
rozměr okna 3725x1800 mm</t>
  </si>
  <si>
    <t>V16.x</t>
  </si>
  <si>
    <t>V16 D+M Žaluzie s podomítkovou schránkou</t>
  </si>
  <si>
    <t>-595988026</t>
  </si>
  <si>
    <t>V16 D+M Žaluzie s podomítkovou schránkou, schránka: pozink ocel tl. 1 mm lakovaná, 230x120x2400 mm, vyztužena žebry z ocel pásnice, součástí dodávky boční vodící profily, vč. kotevního materiálu, max. délka 3 m, žaluzie: typ T80, elektromotor, napojení na systém MaR, vč. PÚ, kotvení, příslušenství, dle PD
rozměr okna 2400x1800 mm</t>
  </si>
  <si>
    <t>V17.x</t>
  </si>
  <si>
    <t>V17 D+M Žaluzie s podomítkovou schránkou</t>
  </si>
  <si>
    <t>-833576139</t>
  </si>
  <si>
    <t>V17 D+M Žaluzie s podomítkovou schránkou, schránka: pozink ocel tl. 1 mm lakovaná, 230x120x2950 mm, vyztužena žebry z ocel pásnice, součástí dodávky boční vodící profily, vč. kotevního materiálu, max. délka 3 m, žaluzie: typ T80, elektromotor, napojení na systém MaR, vč. PÚ, kotvení, příslušenství, dle PD
rozměr okna 2950x1800 mm</t>
  </si>
  <si>
    <t>V18.x</t>
  </si>
  <si>
    <t>V18 D+M Žaluzie s podomítkovou schránkou</t>
  </si>
  <si>
    <t>776742551</t>
  </si>
  <si>
    <t>V18 D+M Žaluzie s podomítkovou schránkou, schránka: pozink ocel tl. 1 mm lakovaná, 230x120x2200 mm, vyztužena žebry z ocel pásnice, součástí dodávky boční vodící profily, vč. kotevního materiálu, max. délka 3 m, žaluzie: typ T80, elektromotor, napojení na systém MaR, vč. PÚ, kotvení, příslušenství, dle PD
rozměr okna 2200x1800 mm</t>
  </si>
  <si>
    <t>V19.x</t>
  </si>
  <si>
    <t>V19 D+M Žaluzie s podomítkovou schránkou</t>
  </si>
  <si>
    <t>452180764</t>
  </si>
  <si>
    <t>V19 D+M Žaluzie s podomítkovou schránkou, schránka: pozink ocel tl. 1 mm lakovaná, 230x120x1800 mm, vyztužena žebry z ocel pásnice, součástí dodávky boční vodící profily, vč. kotevního materiálu, max. délka 3 m, žaluzie: typ T80, elektromotor, napojení na systém MaR, vč. PÚ, kotvení, příslušenství, dle PD
rozměr okna 1800x1800 mm</t>
  </si>
  <si>
    <t>V20.x</t>
  </si>
  <si>
    <t>V20 D+M Žaluzie s podomítkovou schránkou</t>
  </si>
  <si>
    <t>182595192</t>
  </si>
  <si>
    <t>V20 D+M Žaluzie s podomítkovou schránkou, děleno na 2 samostatné poloviny, hl. část- dveře 1000x2150 mm, část oken 3150x2150 mm, schránka: pozink ocel tl. 1 mm lakovaná, 240x120x4150 mm, vyztužena žebry z ocel pásnice, součástí dodávky boční vodící profily, vč. kotevního materiálu, max. délka 3 m, žaluzie: typ T80, elektromotor, napojení na systém MaR, vč. PÚ, kotvení, příslušenství, dle PD
rozměr okna 4150x2150 mm</t>
  </si>
  <si>
    <t>K01.x</t>
  </si>
  <si>
    <t>K01 D+M Vnější parapet</t>
  </si>
  <si>
    <t>kus</t>
  </si>
  <si>
    <t>-1848869272</t>
  </si>
  <si>
    <t>K01 D+M Vnější parapet, hliníkový tažený plech tl. 1,5 mm, slitina AlMgSi5, RŠ 285 mm, délka 1 ks 1000 mm, ukončeno okapnicí s přesahem min. 35 mm, vč. Al krytek a spojek, PÚ komaxit, vč. PÚ, kotvení, příslušenství, dle PD</t>
  </si>
  <si>
    <t>K02.x</t>
  </si>
  <si>
    <t>K02 D+M Vnější parapet</t>
  </si>
  <si>
    <t>1959746895</t>
  </si>
  <si>
    <t>K02 D+M Vnější parapet, hliníkový tažený plech tl. 1,5 mm, slitina AlMgSi5, RŠ 285 mm, délka 1 ks 750 mm, ukončeno okapnicí s přesahem min. 35 mm, vč. Al krytek a spojek, PÚ komaxit, vč. PÚ, kotvení, příslušenství, dle PD</t>
  </si>
  <si>
    <t>K03.x</t>
  </si>
  <si>
    <t>K03 D+M Vnější parapet</t>
  </si>
  <si>
    <t>-823846975</t>
  </si>
  <si>
    <t>K03 D+M Vnější parapet, hliníkový tažený plech tl. 1,5 mm, slitina AlMgSi5, RŠ 285 mm, délka 1 ks 1200 mm, ukončeno okapnicí s přesahem min. 35 mm, vč. Al krytek a spojek, PÚ komaxit, vč. PÚ, kotvení, příslušenství, dle PD</t>
  </si>
  <si>
    <t>K04.x</t>
  </si>
  <si>
    <t>K04 D+M Vnější parapet</t>
  </si>
  <si>
    <t>-499763583</t>
  </si>
  <si>
    <t>K04 D+M Vnější parapet, hliníkový tažený plech tl. 1,5 mm, slitina AlMgSi5, RŠ 285 mm, délka 1 ks 3600 mm, ukončeno okapnicí s přesahem min. 35 mm, vč. Al krytek a spojek, PÚ komaxit, vč. PÚ, kotvení, příslušenství, dle PD</t>
  </si>
  <si>
    <t>K05.x</t>
  </si>
  <si>
    <t>K05 D+M Vnější parapet</t>
  </si>
  <si>
    <t>1432351395</t>
  </si>
  <si>
    <t>K05 D+M Vnější parapet, hliníkový tažený plech tl. 1,5 mm, slitina AlMgSi5, RŠ 385 mm, délka 1 ks 1630 mm, ukončeno okapnicí s přesahem min. 35 mm, vč. Al krytek a spojek, PÚ komaxit, vč. PÚ, kotvení, příslušenství, dle PD</t>
  </si>
  <si>
    <t>K06.x</t>
  </si>
  <si>
    <t>K06 D+M Vnější parapet</t>
  </si>
  <si>
    <t>-688690830</t>
  </si>
  <si>
    <t>K06 D+M Vnější parapet, hliníkový tažený plech tl. 1,5 mm, slitina AlMgSi5, RŠ 285 mm, délka 1 ks 2100 mm, ukončeno okapnicí s přesahem min. 35 mm, vč. Al krytek a spojek, PÚ komaxit, vč. PÚ, kotvení, příslušenství, dle PD</t>
  </si>
  <si>
    <t>K07.x</t>
  </si>
  <si>
    <t>K07 D+M Vnější parapet</t>
  </si>
  <si>
    <t>-610656654</t>
  </si>
  <si>
    <t>K07 D+M Vnější parapet, hliníkový tažený plech tl. 1,5 mm, slitina AlMgSi5, RŠ 285 mm, délka 1 ks 600 mm, ukončeno okapnicí s přesahem min. 35 mm, vč. Al krytek a spojek, PÚ komaxit, vč. PÚ, kotvení, příslušenství, dle PD</t>
  </si>
  <si>
    <t>K08.x</t>
  </si>
  <si>
    <t>K08 D+M Vnější parapet</t>
  </si>
  <si>
    <t>-559356164</t>
  </si>
  <si>
    <t>K08 D+M Vnější parapet, hliníkový tažený plech tl. 1,5 mm, slitina AlMgSi5, RŠ 285 mm, délka 1 ks 2200 mm, ukončeno okapnicí s přesahem min. 35 mm, vč. Al krytek a spojek, PÚ komaxit, vč. PÚ, kotvení, příslušenství, dle PD</t>
  </si>
  <si>
    <t>K09.x</t>
  </si>
  <si>
    <t>K09 D+M Vnější parapet</t>
  </si>
  <si>
    <t>20651189</t>
  </si>
  <si>
    <t>K09 D+M Vnější parapet, hliníkový tažený plech tl. 1,5 mm, slitina AlMgSi5, RŠ 285 mm, délka 1 ks 1800 mm, ukončeno okapnicí s přesahem min. 35 mm, vč. Al krytek a spojek, PÚ komaxit, vč. PÚ, kotvení, příslušenství, dle PD</t>
  </si>
  <si>
    <t>K10.x</t>
  </si>
  <si>
    <t>K10 D+M Vnější parapet</t>
  </si>
  <si>
    <t>-914926841</t>
  </si>
  <si>
    <t>K10 D+M Vnější parapet, hliníkový tažený plech tl. 1,5 mm, slitina AlMgSi5, RŠ 285 mm, délka 1 ks 2400 mm, ukončeno okapnicí s přesahem min. 35 mm, vč. Al krytek a spojek, PÚ komaxit, vč. PÚ, kotvení, příslušenství, dle PD</t>
  </si>
  <si>
    <t>K11.x</t>
  </si>
  <si>
    <t>K11 D+M Vnější parapet</t>
  </si>
  <si>
    <t>1549303501</t>
  </si>
  <si>
    <t>K11 D+M Vnější parapet, hliníkový tažený plech tl. 1,5 mm, slitina AlMgSi5, RŠ 285 mm, délka 1 ks 2950 mm, ukončeno okapnicí s přesahem min. 35 mm, vč. Al krytek a spojek, PÚ komaxit, vč. PÚ, kotvení, příslušenství, dle PD</t>
  </si>
  <si>
    <t>K12.x</t>
  </si>
  <si>
    <t>K12 D+M Vnější parapet</t>
  </si>
  <si>
    <t>-1904188908</t>
  </si>
  <si>
    <t>K12 D+M Vnější parapet, hliníkový tažený plech tl. 1,5 mm, slitina AlMgSi5, RŠ 285 mm, délka 1 ks 3725 mm, ukončeno okapnicí s přesahem min. 35 mm, vč. Al krytek a spojek, PÚ komaxit, vč. PÚ, kotvení, příslušenství, dle PD</t>
  </si>
  <si>
    <t>K13.x</t>
  </si>
  <si>
    <t>K13 D+M Oplechování atiky</t>
  </si>
  <si>
    <t>179877044</t>
  </si>
  <si>
    <t>K13 D+M Oplechování atiky, pozink ocel lakovaná tl. 0,5 mm, RŠ 630 mm, ukončeno okapnicí s přesahem min. 30 mm, vč. kotevních příložek a kotevního materiálu, PÚ komaxit, vč. PÚ, kotvení, příslušenství, dle PD</t>
  </si>
  <si>
    <t>152</t>
  </si>
  <si>
    <t>K14.x</t>
  </si>
  <si>
    <t>K14 D+M Poplastovaná rohová lišta</t>
  </si>
  <si>
    <t>785500634</t>
  </si>
  <si>
    <t>K14 D+M Poplastovaná rohová lišta, ocel plech tl. 0,6 mm + vrstva poplastování PVC 0,6 mm, RŠ 100 mm, délka 1 ks 2000 mm, mechanicky kotveno, vč. PÚ, kotvení, příslušenství, dle PD</t>
  </si>
  <si>
    <t>255</t>
  </si>
  <si>
    <t>K15.x</t>
  </si>
  <si>
    <t>K15 D+M Ukončovací lišta nopové fólie</t>
  </si>
  <si>
    <t>-513284325</t>
  </si>
  <si>
    <t>K15 D+M Ukončovací lišta nopové fólie, pro nopovou folii s v. nopu 8 mm, pozink ocel plech tl. 0,5 mm lakovaný, RŠ 103 mm, délka 1 ks 2000 mm, mechanicky kotveno, vč. PÚ, kotvení, příslušenství, dle PD</t>
  </si>
  <si>
    <t>124</t>
  </si>
  <si>
    <t>K16.x</t>
  </si>
  <si>
    <t>K16 D+M Poplastovaná koutová lišta</t>
  </si>
  <si>
    <t>-1607640602</t>
  </si>
  <si>
    <t>K16 D+M Poplastovaná koutová lišta, ocel plech tl. 0,6 mm + vrstva poplastování PVC 0,6 mm, RŠ 100 mm, délka 1 ks 2000 mm, mechanicky kotveno, vč. PÚ, kotvení, příslušenství, dle PD</t>
  </si>
  <si>
    <t>256</t>
  </si>
  <si>
    <t>K17.x</t>
  </si>
  <si>
    <t>K17 D+M Poplastovaný pásek</t>
  </si>
  <si>
    <t>-1299298687</t>
  </si>
  <si>
    <t>K17 D+M Poplastovaný pásek, ocel plech tl. 0,6 mm + vrstva poplastování PVC 0,6 mm, RŠ 50 mm, délka 1 ks 2000 mm, mechanicky kotveno, vč. PÚ, kotvení, příslušenství, dle PD</t>
  </si>
  <si>
    <t>K18.x</t>
  </si>
  <si>
    <t>K18 D+M Krycí lišta</t>
  </si>
  <si>
    <t>-147498620</t>
  </si>
  <si>
    <t>K18 D+M Krycí lišta, pozink ocel plech tl. 0,5 mm lakovaný, RŠ 125 mm, délka 1 ks 2000 mm, mechanicky kotveno, vč. PÚ, kotvení, příslušenství, dle PD</t>
  </si>
  <si>
    <t>K19.x</t>
  </si>
  <si>
    <t>K19 D+M Oplechování římsy</t>
  </si>
  <si>
    <t>-919130554</t>
  </si>
  <si>
    <t>K19 D+M Oplechování římsy, pozink ocel plech tl. 0,5 mm lakovaný, RŠ 410 mm, délka 1 ks 2000 mm, mechanicky kotveno, vč. PÚ, kotvení, příslušenství, dle PD</t>
  </si>
  <si>
    <t>K20.x</t>
  </si>
  <si>
    <t>K20 D+M Stěnová lišta</t>
  </si>
  <si>
    <t>2056937202</t>
  </si>
  <si>
    <t>K20 D+M Stěnová lišta, ocel plech tl. 0,6 mm + vrstva poplastování PVC 0,6 mm, RŠ 70 mm, délka 1 ks 2000 mm, mechanicky kotveno, vč. PÚ, kotvení, příslušenství, dle PD</t>
  </si>
  <si>
    <t>K21.x</t>
  </si>
  <si>
    <t>K21 D+M Vnější parapet</t>
  </si>
  <si>
    <t>1404152316</t>
  </si>
  <si>
    <t>K21 D+M Vnější parapet, hliníkový tažený plech tl. 1,5 mm, slitina AlMgSi5, RŠ 425 mm, délka 1 ks 1000 mm, ukončeno okapnicí s přesahem min. 35 mm, vč. Al krytek a spojek, PÚ komaxit, vč. PÚ, kotvení, příslušenství, dle PD</t>
  </si>
  <si>
    <t>K22.x</t>
  </si>
  <si>
    <t>K22 D+M Poplastovaná okapnička</t>
  </si>
  <si>
    <t>-1936837498</t>
  </si>
  <si>
    <t>K22 D+M Poplastovaná okapnička, ocel plech tl. 0,6 mm + vrstva poplastování PVC 0,6 mm, RŠ 200 mm, délka 1 ks 2000 mm, mechanicky kotveno, vč. PÚ, kotvení, příslušenství, dle PD</t>
  </si>
  <si>
    <t>K23.x</t>
  </si>
  <si>
    <t>K23 D+M Plechová okapnička</t>
  </si>
  <si>
    <t>1920573608</t>
  </si>
  <si>
    <t>K23 D+M Plechová okapnička, pozink ocel plech tl. 0,5 mm lakovaný, RŠ 200 mm, délka 1 ks 2000 mm, mechanicky kotveno, vč. PÚ, kotvení, příslušenství, dle PD</t>
  </si>
  <si>
    <t>K24.x</t>
  </si>
  <si>
    <t>K24 D+M Vnitřní roh</t>
  </si>
  <si>
    <t>-2066144931</t>
  </si>
  <si>
    <t>K24 D+M Vnitřní roh, napojení vodorovné stěrky na svislou konstrukci, pozink ocel plech tl. 0,5 mm lakovaný, RŠ 60 mm, délka 1 ks 2000 mm, mechanicky kotveno, vč. PÚ, kotvení, příslušenství, dle PD</t>
  </si>
  <si>
    <t>K25.x</t>
  </si>
  <si>
    <t>K25 D+M Oplechování stříšky - horní</t>
  </si>
  <si>
    <t>-1299013327</t>
  </si>
  <si>
    <t>K25 D+M Oplechování stříšky - horní, pozink ocel plech tl. 0,5 mm lakovaný,mechanicky kotveno, kotevní příložky, RŠ 2155 mm + RŠ 1700 mm, vč. PÚ, kotvení, příslušenství, dle PD</t>
  </si>
  <si>
    <t>3,5</t>
  </si>
  <si>
    <t>K26.x</t>
  </si>
  <si>
    <t>K26 D+M Oplechování stříšky boční</t>
  </si>
  <si>
    <t>-918769800</t>
  </si>
  <si>
    <t>K26 D+M Oplechování stříšky boční, pozink ocel plech tl. 0,5 mm lakovaný, RŠ 655 mm, zakončení okapničkou, kotveno v ploše vruty s podložkami, vč. kotevního materiálu, vč. PÚ, kotvení, příslušenství, dle PD</t>
  </si>
  <si>
    <t>K27.x</t>
  </si>
  <si>
    <t>K27 D+M Oplechování atiky</t>
  </si>
  <si>
    <t>1160104481</t>
  </si>
  <si>
    <t>K27 D+M Oplechování atiky, pozink ocel plech tl. 0,5 mm lakovaný, RŠ 830 mm, ukončení okapničkou s přesahem 30 mm, kotveno pomocí příložek, vč. PÚ, kotvení, příslušenství, dle PD</t>
  </si>
  <si>
    <t>3,2</t>
  </si>
  <si>
    <t>K28.x</t>
  </si>
  <si>
    <t>K28 D+M Oplechování nároží atiky</t>
  </si>
  <si>
    <t>-2058773711</t>
  </si>
  <si>
    <t>K28 D+M Oplechování nároží atiky, pozink ocel plech tl. 0,5 mm lakovaný, 680x920 mm, ukončení okapnicí s přesahem 30 mm, vč. kotevních příložek a kotevního materiálu, vč. PÚ, kotvení, příslušenství, dle PD</t>
  </si>
  <si>
    <t>K29.x</t>
  </si>
  <si>
    <t>K29 D+M Závětrná poplastovaná lišta</t>
  </si>
  <si>
    <t>1390691951</t>
  </si>
  <si>
    <t>K29 D+M Závětrná poplastovaná lišta, ocel plech tl. 0,6 mm + vrstva poplastování PVC 0,6 mm, RŠ 250 mm, délka 1 ks 2000 mm, mechanicky kotveno, vč. PÚ, kotvení, příslušenství, dle PD</t>
  </si>
  <si>
    <t>D.1.2.2 - Vzduchotechnika</t>
  </si>
  <si>
    <t>D1 - Stěnový průchod</t>
  </si>
  <si>
    <t>D2 - Systém VZT_01 - Větrání oddělení JIP</t>
  </si>
  <si>
    <t>D3 - Systém VZT_02 - Větrání lůžkových pokojů</t>
  </si>
  <si>
    <t>D4 - Systém VZT_03 - Větrání 1PP a 4NP</t>
  </si>
  <si>
    <t>D5 - Systém VZT_04 - Větrání JIP samostatný pokoj</t>
  </si>
  <si>
    <t>D6 - Ostatní položky</t>
  </si>
  <si>
    <t>D1</t>
  </si>
  <si>
    <t>Stěnový průchod</t>
  </si>
  <si>
    <t>Pol1</t>
  </si>
  <si>
    <t>Přeslechový stěnový průchod</t>
  </si>
  <si>
    <t>ks</t>
  </si>
  <si>
    <t>D2</t>
  </si>
  <si>
    <t>Systém VZT_01 - Větrání oddělení JIP</t>
  </si>
  <si>
    <t>Pol2</t>
  </si>
  <si>
    <t>Zařízení 1.01 Větrání oddělení JIP / Vzduchotechnická jednotka</t>
  </si>
  <si>
    <t>Poznámka k položce:_x000D_
-Výkon P: 6.510 m³/h, 800 Pa O: 7.070 m³/h, 800 Pa  -Glykolová rekuperace min. účinnost 67 %  -Vodní ohřívač 28,7 kW, 70/50°C, tl. ztráta 3,5 kPa -Vodní chlazení 66,5 kW -Parní vlhčení 57,2 kg/h -Max. příkon vyvíječů páry 45,7 kW -Celk. proud vyvíječů páry 66 A -Filtrace P: M5, F9, O: F7, F9, H13 -Akustický výkon do okolí 62 dB(A) -Rozměry jednotky d10175; h3475; v2862 mm  -Hmotnost 2990 kg -Součástí dodávky skříň pro umístění zvlhčovače do venkovního prostředí</t>
  </si>
  <si>
    <t>Pol3</t>
  </si>
  <si>
    <t>Hranaté potrubí - Pozink - Přímý kus, třída D</t>
  </si>
  <si>
    <t>Pol4</t>
  </si>
  <si>
    <t>Hranaté potrubí - Pozink - Tvarovky, třída D</t>
  </si>
  <si>
    <t>Poznámka k položce:_x000D_
Plocha dle DIN</t>
  </si>
  <si>
    <t>Pol5</t>
  </si>
  <si>
    <t>Kruhové potrubí - Pozink - SPIRO, třída D</t>
  </si>
  <si>
    <t>Poznámka k položce:_x000D_
ø100</t>
  </si>
  <si>
    <t>Pol6</t>
  </si>
  <si>
    <t>Poznámka k položce:_x000D_
ø125</t>
  </si>
  <si>
    <t>Pol7</t>
  </si>
  <si>
    <t>Poznámka k položce:_x000D_
ø160</t>
  </si>
  <si>
    <t>Pol8</t>
  </si>
  <si>
    <t>Poznámka k položce:_x000D_
ø200</t>
  </si>
  <si>
    <t>Pol9</t>
  </si>
  <si>
    <t>Poznámka k položce:_x000D_
ø250</t>
  </si>
  <si>
    <t>Pol10</t>
  </si>
  <si>
    <t>FLEXI potrubí</t>
  </si>
  <si>
    <t>Pol11</t>
  </si>
  <si>
    <t>Pol12</t>
  </si>
  <si>
    <t>Pol13</t>
  </si>
  <si>
    <t>Pol14</t>
  </si>
  <si>
    <t>Anemostat + PB</t>
  </si>
  <si>
    <t>Poznámka k položce:_x000D_
300x300, d160</t>
  </si>
  <si>
    <t>Pol15</t>
  </si>
  <si>
    <t>Poznámka k položce:_x000D_
400x400, d160</t>
  </si>
  <si>
    <t>Pol16</t>
  </si>
  <si>
    <t>Poznámka k položce:_x000D_
500x500, d200</t>
  </si>
  <si>
    <t>Pol17</t>
  </si>
  <si>
    <t>Protidešťová žaluzie</t>
  </si>
  <si>
    <t>Poznámka k položce:_x000D_
PZ 945x710</t>
  </si>
  <si>
    <t>Pol18</t>
  </si>
  <si>
    <t>Talířový ventil</t>
  </si>
  <si>
    <t>Poznámka k položce:_x000D_
d100</t>
  </si>
  <si>
    <t>Pol19</t>
  </si>
  <si>
    <t>Poznámka k položce:_x000D_
d125</t>
  </si>
  <si>
    <t>Pol20</t>
  </si>
  <si>
    <t>Čistý stěnový nástavec 610x305</t>
  </si>
  <si>
    <t>Poznámka k položce:_x000D_
s HEPA filtrem</t>
  </si>
  <si>
    <t>Pol21</t>
  </si>
  <si>
    <t>Šikmý nástavec</t>
  </si>
  <si>
    <t>Poznámka k položce:_x000D_
1045x710</t>
  </si>
  <si>
    <t>Pol22</t>
  </si>
  <si>
    <t>Kruhový tlumič</t>
  </si>
  <si>
    <t>Poznámka k položce:_x000D_
d200 x l1000</t>
  </si>
  <si>
    <t>Pol23</t>
  </si>
  <si>
    <t>Poznámka k položce:_x000D_
d250 x l500</t>
  </si>
  <si>
    <t>Pol24</t>
  </si>
  <si>
    <t>Regulátor konstantního průtoku</t>
  </si>
  <si>
    <t>Poznámka k položce:_x000D_
d160</t>
  </si>
  <si>
    <t>Pol25</t>
  </si>
  <si>
    <t>Poznámka k položce:_x000D_
d250</t>
  </si>
  <si>
    <t>Pol26</t>
  </si>
  <si>
    <t>Poznámka k položce:_x000D_
d160 x l1000</t>
  </si>
  <si>
    <t>Pol27</t>
  </si>
  <si>
    <t>Požární klapka hranatá</t>
  </si>
  <si>
    <t>Poznámka k položce:_x000D_
800x280x145</t>
  </si>
  <si>
    <t>Pol28</t>
  </si>
  <si>
    <t>Požární klapka kruhová</t>
  </si>
  <si>
    <t>Poznámka k položce:_x000D_
d125x450</t>
  </si>
  <si>
    <t>Pol29</t>
  </si>
  <si>
    <t>Poznámka k položce:_x000D_
d160x450</t>
  </si>
  <si>
    <t>Pol30</t>
  </si>
  <si>
    <t>Poznámka k položce:_x000D_
d200x450</t>
  </si>
  <si>
    <t>Pol31</t>
  </si>
  <si>
    <t>Regulační klapka kruhová</t>
  </si>
  <si>
    <t>Poznámka k položce:_x000D_
d125x200</t>
  </si>
  <si>
    <t>Pol32</t>
  </si>
  <si>
    <t>Poznámka k položce:_x000D_
d160x200</t>
  </si>
  <si>
    <t>Pol33</t>
  </si>
  <si>
    <t>Poznámka k položce:_x000D_
d200x200</t>
  </si>
  <si>
    <t>Pol34</t>
  </si>
  <si>
    <t>Vodní chladič</t>
  </si>
  <si>
    <t>Poznámka k položce:_x000D_
do hranatého potrubí</t>
  </si>
  <si>
    <t>Pol35</t>
  </si>
  <si>
    <t>Izolace potrubí</t>
  </si>
  <si>
    <t>Poznámka k položce:_x000D_
Minerální izolace s oplechováním - 50 mm</t>
  </si>
  <si>
    <t>Pol36</t>
  </si>
  <si>
    <t>Poznámka k položce:_x000D_
Požární izolace - 50 mm</t>
  </si>
  <si>
    <t>Pol37</t>
  </si>
  <si>
    <t>Poznámka k položce:_x000D_
Kaučuk samolepící - 30 mm</t>
  </si>
  <si>
    <t>Pol38</t>
  </si>
  <si>
    <t>Izolace potrubí - Tvarovky</t>
  </si>
  <si>
    <t>Pol39</t>
  </si>
  <si>
    <t>D3</t>
  </si>
  <si>
    <t>Systém VZT_02 - Větrání lůžkových pokojů</t>
  </si>
  <si>
    <t>Pol40</t>
  </si>
  <si>
    <t>Zařízení 2.01 Větrání lůžkových pokojů / Vzduchotechnická jednotka</t>
  </si>
  <si>
    <t>Poznámka k položce:_x000D_
-Výkon P: 6.240 m³/h, 400 Pa O: 5.940 m³/h, 400 Pa  -Glykolová rekuperace min. účinnost 63 %  -Vodní ohřívač 30 kW, 70/50°C, tl. ztráta 3,8 kPa -Vodní chlazení 64 kW -Parní vlhčení 54,8 kg/h -Max. příkon vyvíječů páry 45,7 kW -Celk. proud vyvíječů páry 66 A -Filtrace P: M5, F9, O: F7, F9, H13 -Akustický výkon do okolí 55 dB(A) -Rozměry jednotky d10150; h3475; v2862 mm  -Hmotnost 2928 kg -Součástí dodávky skříň pro umístění zvlhčovače do venkovního prostředí</t>
  </si>
  <si>
    <t>Pol41</t>
  </si>
  <si>
    <t>Zařízení 2.01.01 / VAV Box Odvodní / d250</t>
  </si>
  <si>
    <t>Pol42</t>
  </si>
  <si>
    <t>Zařízení 2.01.02 / VAV Box Přívodní / d250</t>
  </si>
  <si>
    <t>84</t>
  </si>
  <si>
    <t>86</t>
  </si>
  <si>
    <t>88</t>
  </si>
  <si>
    <t>90</t>
  </si>
  <si>
    <t>92</t>
  </si>
  <si>
    <t>94</t>
  </si>
  <si>
    <t>96</t>
  </si>
  <si>
    <t>98</t>
  </si>
  <si>
    <t>100</t>
  </si>
  <si>
    <t>102</t>
  </si>
  <si>
    <t>104</t>
  </si>
  <si>
    <t>Pol43</t>
  </si>
  <si>
    <t>106</t>
  </si>
  <si>
    <t>Poznámka k položce:_x000D_
250x250, d160</t>
  </si>
  <si>
    <t>108</t>
  </si>
  <si>
    <t>110</t>
  </si>
  <si>
    <t>Pol44</t>
  </si>
  <si>
    <t>112</t>
  </si>
  <si>
    <t>Poznámka k položce:_x000D_
600x600, d200</t>
  </si>
  <si>
    <t>Pol45</t>
  </si>
  <si>
    <t>Hranatá vyústka</t>
  </si>
  <si>
    <t>114</t>
  </si>
  <si>
    <t>Poznámka k položce:_x000D_
300x100 regulace R1</t>
  </si>
  <si>
    <t>116</t>
  </si>
  <si>
    <t>118</t>
  </si>
  <si>
    <t>120</t>
  </si>
  <si>
    <t>122</t>
  </si>
  <si>
    <t>Pol46</t>
  </si>
  <si>
    <t>126</t>
  </si>
  <si>
    <t>Poznámka k položce:_x000D_
300x80x145</t>
  </si>
  <si>
    <t>Pol47</t>
  </si>
  <si>
    <t>128</t>
  </si>
  <si>
    <t>Poznámka k položce:_x000D_
300x160x145</t>
  </si>
  <si>
    <t>130</t>
  </si>
  <si>
    <t>Poznámka k položce:_x000D_
900x250x145</t>
  </si>
  <si>
    <t>Pol48</t>
  </si>
  <si>
    <t>132</t>
  </si>
  <si>
    <t>Poznámka k položce:_x000D_
d100x450</t>
  </si>
  <si>
    <t>134</t>
  </si>
  <si>
    <t>136</t>
  </si>
  <si>
    <t>138</t>
  </si>
  <si>
    <t>Pol49</t>
  </si>
  <si>
    <t>Regulační klapka hranatá</t>
  </si>
  <si>
    <t>140</t>
  </si>
  <si>
    <t>Poznámka k položce:_x000D_
300x160x106</t>
  </si>
  <si>
    <t>Pol50</t>
  </si>
  <si>
    <t>142</t>
  </si>
  <si>
    <t>Poznámka k položce:_x000D_
900x160x106</t>
  </si>
  <si>
    <t>144</t>
  </si>
  <si>
    <t>146</t>
  </si>
  <si>
    <t>148</t>
  </si>
  <si>
    <t>150</t>
  </si>
  <si>
    <t>Pol51</t>
  </si>
  <si>
    <t>154</t>
  </si>
  <si>
    <t>Pol52</t>
  </si>
  <si>
    <t>156</t>
  </si>
  <si>
    <t>D4</t>
  </si>
  <si>
    <t>Systém VZT_03 - Větrání 1PP a 4NP</t>
  </si>
  <si>
    <t>Pol53</t>
  </si>
  <si>
    <t>Zařízení 3.01 Větrání 1PP a 4NP / Vzduchotechnická jednotka</t>
  </si>
  <si>
    <t>158</t>
  </si>
  <si>
    <t>Poznámka k položce:_x000D_
-Výkon P: 6.580 m³/h, 300 Pa O: 6.580 m³/h, 300 Pa  -Deskový rekuperator min. účinnost 80 %  -Vodní ohřívač 15 kW, 70/50°C, tl. ztráta 9,1 kPa -Vodní chlazení 50,3 kW -Filtrace P: F7, O: M5 -Akustický výkon do okolí 54 dB(A) -Rozměry jednotky d7838; h1350; v1910 mm  -Hmotnost 2131 kg</t>
  </si>
  <si>
    <t>Pol54</t>
  </si>
  <si>
    <t>Zařízení 3.01.01 / VAV Box Přívodní / d200</t>
  </si>
  <si>
    <t>160</t>
  </si>
  <si>
    <t>Pol55</t>
  </si>
  <si>
    <t>Zařízení 3.01.02 / VAV Box Odvodní / d200</t>
  </si>
  <si>
    <t>162</t>
  </si>
  <si>
    <t>164</t>
  </si>
  <si>
    <t>83</t>
  </si>
  <si>
    <t>166</t>
  </si>
  <si>
    <t>168</t>
  </si>
  <si>
    <t>85</t>
  </si>
  <si>
    <t>170</t>
  </si>
  <si>
    <t>172</t>
  </si>
  <si>
    <t>87</t>
  </si>
  <si>
    <t>174</t>
  </si>
  <si>
    <t>Pol56</t>
  </si>
  <si>
    <t>176</t>
  </si>
  <si>
    <t>89</t>
  </si>
  <si>
    <t>Pol57</t>
  </si>
  <si>
    <t>178</t>
  </si>
  <si>
    <t>Poznámka k položce:_x000D_
ø315</t>
  </si>
  <si>
    <t>180</t>
  </si>
  <si>
    <t>91</t>
  </si>
  <si>
    <t>182</t>
  </si>
  <si>
    <t>184</t>
  </si>
  <si>
    <t>93</t>
  </si>
  <si>
    <t>186</t>
  </si>
  <si>
    <t>188</t>
  </si>
  <si>
    <t>95</t>
  </si>
  <si>
    <t>190</t>
  </si>
  <si>
    <t>Poznámka k položce:_x000D_
400x400, d200</t>
  </si>
  <si>
    <t>192</t>
  </si>
  <si>
    <t>97</t>
  </si>
  <si>
    <t>Pol58</t>
  </si>
  <si>
    <t>194</t>
  </si>
  <si>
    <t>Poznámka k položce:_x000D_
525x125 regulace R1</t>
  </si>
  <si>
    <t>Pol59</t>
  </si>
  <si>
    <t>196</t>
  </si>
  <si>
    <t>Poznámka k položce:_x000D_
425x125 regulace R1</t>
  </si>
  <si>
    <t>99</t>
  </si>
  <si>
    <t>Pol60</t>
  </si>
  <si>
    <t>198</t>
  </si>
  <si>
    <t>Poznámka k položce:_x000D_
525x75 regulace R1</t>
  </si>
  <si>
    <t>Pol61</t>
  </si>
  <si>
    <t>200</t>
  </si>
  <si>
    <t>Poznámka k položce:_x000D_
PZ 1045x610</t>
  </si>
  <si>
    <t>101</t>
  </si>
  <si>
    <t>202</t>
  </si>
  <si>
    <t>204</t>
  </si>
  <si>
    <t>103</t>
  </si>
  <si>
    <t>Pol62</t>
  </si>
  <si>
    <t>206</t>
  </si>
  <si>
    <t>Poznámka k položce:_x000D_
1045x610</t>
  </si>
  <si>
    <t>208</t>
  </si>
  <si>
    <t>105</t>
  </si>
  <si>
    <t>Pol63</t>
  </si>
  <si>
    <t>210</t>
  </si>
  <si>
    <t>Poznámka k položce:_x000D_
d125 x l1000</t>
  </si>
  <si>
    <t>212</t>
  </si>
  <si>
    <t>107</t>
  </si>
  <si>
    <t>Pol64</t>
  </si>
  <si>
    <t>214</t>
  </si>
  <si>
    <t>Poznámka k položce:_x000D_
d250 x l1000</t>
  </si>
  <si>
    <t>Pol65</t>
  </si>
  <si>
    <t>216</t>
  </si>
  <si>
    <t>Poznámka k položce:_x000D_
700x350x145</t>
  </si>
  <si>
    <t>109</t>
  </si>
  <si>
    <t>218</t>
  </si>
  <si>
    <t>220</t>
  </si>
  <si>
    <t>111</t>
  </si>
  <si>
    <t>222</t>
  </si>
  <si>
    <t>224</t>
  </si>
  <si>
    <t>113</t>
  </si>
  <si>
    <t>Pol66</t>
  </si>
  <si>
    <t>226</t>
  </si>
  <si>
    <t>Poznámka k položce:_x000D_
d250x450</t>
  </si>
  <si>
    <t>Pol67</t>
  </si>
  <si>
    <t>228</t>
  </si>
  <si>
    <t>Poznámka k položce:_x000D_
d315x450</t>
  </si>
  <si>
    <t>115</t>
  </si>
  <si>
    <t>Pol68</t>
  </si>
  <si>
    <t>230</t>
  </si>
  <si>
    <t>Poznámka k položce:_x000D_
315x400x106</t>
  </si>
  <si>
    <t>Pol69</t>
  </si>
  <si>
    <t>232</t>
  </si>
  <si>
    <t>Poznámka k položce:_x000D_
700x350x106</t>
  </si>
  <si>
    <t>117</t>
  </si>
  <si>
    <t>234</t>
  </si>
  <si>
    <t>236</t>
  </si>
  <si>
    <t>119</t>
  </si>
  <si>
    <t>Pol70</t>
  </si>
  <si>
    <t>238</t>
  </si>
  <si>
    <t>Pol71</t>
  </si>
  <si>
    <t>240</t>
  </si>
  <si>
    <t>121</t>
  </si>
  <si>
    <t>Pol72</t>
  </si>
  <si>
    <t>242</t>
  </si>
  <si>
    <t>244</t>
  </si>
  <si>
    <t>123</t>
  </si>
  <si>
    <t>246</t>
  </si>
  <si>
    <t>248</t>
  </si>
  <si>
    <t>125</t>
  </si>
  <si>
    <t>250</t>
  </si>
  <si>
    <t>D5</t>
  </si>
  <si>
    <t>Systém VZT_04 - Větrání JIP samostatný pokoj</t>
  </si>
  <si>
    <t>Pol73</t>
  </si>
  <si>
    <t>Zařízení 4.01 Větrání JIP samostatný pokoj / Vzduchotechnická jednotka</t>
  </si>
  <si>
    <t>252</t>
  </si>
  <si>
    <t>Poznámka k položce:_x000D_
-Výkon P: 1.100 m³/h, 800 Pa O: 1.200 m³/h, 1200 Pa  -Glykolová rekuperace min. účinnost 73 %  -Vodní ohřívač 4,1 kW, 70/50°C, tl. ztráta 2,1 kPa -Vodní chlazení 11,2 kW -Parní vlhčení 9,7 kg/h -Max. příkon vyvíječů páry 7,4 kW -Celk. proud vyvíječů páry 10,7 A -Filtrace P: M5, F9, O: F7 -Akustický výkon do okolí 67 dB(A) -Rozměry jednotky d10467; h1725; v2065 mm  -Hmotnost 1554 kg -Součástí dodávky skříň pro umístění zvlhčovače do venkovního prostředí</t>
  </si>
  <si>
    <t>127</t>
  </si>
  <si>
    <t>254</t>
  </si>
  <si>
    <t>129</t>
  </si>
  <si>
    <t>258</t>
  </si>
  <si>
    <t>260</t>
  </si>
  <si>
    <t>131</t>
  </si>
  <si>
    <t>262</t>
  </si>
  <si>
    <t>264</t>
  </si>
  <si>
    <t>133</t>
  </si>
  <si>
    <t>266</t>
  </si>
  <si>
    <t>268</t>
  </si>
  <si>
    <t>135</t>
  </si>
  <si>
    <t>270</t>
  </si>
  <si>
    <t>Pol74</t>
  </si>
  <si>
    <t>272</t>
  </si>
  <si>
    <t>Poznámka k položce:_x000D_
PZ 360x410</t>
  </si>
  <si>
    <t>137</t>
  </si>
  <si>
    <t>274</t>
  </si>
  <si>
    <t>276</t>
  </si>
  <si>
    <t>139</t>
  </si>
  <si>
    <t>278</t>
  </si>
  <si>
    <t>Pol75</t>
  </si>
  <si>
    <t>280</t>
  </si>
  <si>
    <t>Poznámka k položce:_x000D_
360x410</t>
  </si>
  <si>
    <t>141</t>
  </si>
  <si>
    <t>Pol76</t>
  </si>
  <si>
    <t>Filtrační jednotka</t>
  </si>
  <si>
    <t>282</t>
  </si>
  <si>
    <t>284</t>
  </si>
  <si>
    <t>286</t>
  </si>
  <si>
    <t>288</t>
  </si>
  <si>
    <t>D6</t>
  </si>
  <si>
    <t>Ostatní položky</t>
  </si>
  <si>
    <t>145</t>
  </si>
  <si>
    <t>Pol80</t>
  </si>
  <si>
    <t>Vyregulování a uvedení do provozu</t>
  </si>
  <si>
    <t>Sada</t>
  </si>
  <si>
    <t>296</t>
  </si>
  <si>
    <t>Pol84</t>
  </si>
  <si>
    <t>Demontáž stávajících zařízení</t>
  </si>
  <si>
    <t>304</t>
  </si>
  <si>
    <t>Poznámka k položce:_x000D_
- vč. odovzu, ekologické likvidace a poplatku za likvidaci_x000D_
- předpoklad provádění po dobu 1 měsíce</t>
  </si>
  <si>
    <t>D.1.2.4 - FVE</t>
  </si>
  <si>
    <t>Úroveň 3:</t>
  </si>
  <si>
    <t>D.1.2.4.1 - AC část</t>
  </si>
  <si>
    <t>D1 - AC</t>
  </si>
  <si>
    <t>D2 - Požární bezpečnost</t>
  </si>
  <si>
    <t>D4 - Ceníky prací</t>
  </si>
  <si>
    <t xml:space="preserve">    D5 - Elektromontážní a zemní práce</t>
  </si>
  <si>
    <t>AC</t>
  </si>
  <si>
    <t>Pol85</t>
  </si>
  <si>
    <t>jednokřídlá oceloplechová rozvodnice IP43/20 1000 x 600 x 250</t>
  </si>
  <si>
    <t>Pol86</t>
  </si>
  <si>
    <t>Výzbroj rozvaděčů, podružný materiál</t>
  </si>
  <si>
    <t>Pol87</t>
  </si>
  <si>
    <t>AC jistič 50A 15kA</t>
  </si>
  <si>
    <t>Pol88</t>
  </si>
  <si>
    <t>AC jistič 10A</t>
  </si>
  <si>
    <t>Pol89</t>
  </si>
  <si>
    <t>stykač RSI- 20-11</t>
  </si>
  <si>
    <t>Pol90</t>
  </si>
  <si>
    <t>AC jistič 6A</t>
  </si>
  <si>
    <t>Pol91</t>
  </si>
  <si>
    <t>Kabel FTP min cat 5e</t>
  </si>
  <si>
    <t>Pol92</t>
  </si>
  <si>
    <t>Kabel CYKY 5x16 mm2</t>
  </si>
  <si>
    <t>Pol93</t>
  </si>
  <si>
    <t>Smartmeter DTSU666  přímé měření</t>
  </si>
  <si>
    <t>Smartmeter DTSU666 přímé měření</t>
  </si>
  <si>
    <t>Pol94</t>
  </si>
  <si>
    <t>Solax Datahub 1000 (nebo jiné 100% totožných vlastností)</t>
  </si>
  <si>
    <t>Pol95</t>
  </si>
  <si>
    <t>Pojistkový odpínač pvp22-3</t>
  </si>
  <si>
    <t>Pol96</t>
  </si>
  <si>
    <t>Svodič přepětí CITEL DS134RS-230</t>
  </si>
  <si>
    <t>Pol97</t>
  </si>
  <si>
    <t>Stykač 80A</t>
  </si>
  <si>
    <t>Pol98</t>
  </si>
  <si>
    <t>Pojistkový odpínač OPVP10</t>
  </si>
  <si>
    <t>Pol99</t>
  </si>
  <si>
    <t>Pojistka PV10 gG 2A 500 V</t>
  </si>
  <si>
    <t>Pol100</t>
  </si>
  <si>
    <t>U-f guard napěťová a frekvenční ochrana</t>
  </si>
  <si>
    <t>Pol101</t>
  </si>
  <si>
    <t>Protipožární Kabel PRAFlaDur-J 2x1,5 RE P60-R</t>
  </si>
  <si>
    <t>Pol102</t>
  </si>
  <si>
    <t>AC jistič 2A</t>
  </si>
  <si>
    <t>Pol103</t>
  </si>
  <si>
    <t>Plechové žlaby 200x100</t>
  </si>
  <si>
    <t>Pol104</t>
  </si>
  <si>
    <t>Vodič CYA 16 mm2 zž</t>
  </si>
  <si>
    <t>Pol191</t>
  </si>
  <si>
    <t>MTP 60/5 A, tř. 0,5S 10 VA  ( měření v TS na primáru)</t>
  </si>
  <si>
    <t>sada</t>
  </si>
  <si>
    <t>-913093248</t>
  </si>
  <si>
    <t>MTP 60/5 A, tř. 0,5S 10 VA ( měření v TS na primáru)</t>
  </si>
  <si>
    <t>Pol192</t>
  </si>
  <si>
    <t>MTN 22kV/0,1kV tř. 0,5 10VA ( měření v TS na primáru)</t>
  </si>
  <si>
    <t>-1005500911</t>
  </si>
  <si>
    <t>Pol105</t>
  </si>
  <si>
    <t>Stop tlačítko</t>
  </si>
  <si>
    <t>Požární bezpečnost</t>
  </si>
  <si>
    <t>Pol107</t>
  </si>
  <si>
    <t>Hasící přístroj  sněhový</t>
  </si>
  <si>
    <t>Hasící přístroj sněhový</t>
  </si>
  <si>
    <t>Pol108</t>
  </si>
  <si>
    <t>Požární ucpávka</t>
  </si>
  <si>
    <t>Ceníky prací</t>
  </si>
  <si>
    <t>Elektromontážní a zemní práce</t>
  </si>
  <si>
    <t>Pol111</t>
  </si>
  <si>
    <t>Montáž oceloplechové rozvodnice vč. výzbroje</t>
  </si>
  <si>
    <t>Pol112</t>
  </si>
  <si>
    <t>Napojení na elektroinstalaci objektu</t>
  </si>
  <si>
    <t>Pol113</t>
  </si>
  <si>
    <t>Úprava ochodního měření vč. materiálu</t>
  </si>
  <si>
    <t>D.1.2.4.2 - DC část</t>
  </si>
  <si>
    <t>D1 - DC</t>
  </si>
  <si>
    <t>D4 - Elektromontážní a zemní práce</t>
  </si>
  <si>
    <t>DC</t>
  </si>
  <si>
    <t>Pol117</t>
  </si>
  <si>
    <t>DC konektory MC4 (samec+samice)</t>
  </si>
  <si>
    <t>Pol118</t>
  </si>
  <si>
    <t>DC vodič, UV odolný 6mm2_černý</t>
  </si>
  <si>
    <t>Pol119</t>
  </si>
  <si>
    <t>DC vodič, UV odolný 6mm2_červený</t>
  </si>
  <si>
    <t>Pol120</t>
  </si>
  <si>
    <t>Oceloplechový rozvaděč DC</t>
  </si>
  <si>
    <t>Pol121</t>
  </si>
  <si>
    <t>Oceloplechový žlab plný 100x200mm</t>
  </si>
  <si>
    <t>Pol122</t>
  </si>
  <si>
    <t>Oceloplechový žlab plný  50x125mm</t>
  </si>
  <si>
    <t>Oceloplechový žlab plný 50x125mm</t>
  </si>
  <si>
    <t>Pol123</t>
  </si>
  <si>
    <t>Přepěťová ochrana typ 2 1000V</t>
  </si>
  <si>
    <t>Pol124</t>
  </si>
  <si>
    <t>Stahovací páska</t>
  </si>
  <si>
    <t>Pol125</t>
  </si>
  <si>
    <t>odpojovače pro 4 panely  (nebo jiné 100% totožných vlastností)</t>
  </si>
  <si>
    <t>odpojovače pro 4 panely (nebo jiné 100% totožných vlastností)</t>
  </si>
  <si>
    <t>Pol126</t>
  </si>
  <si>
    <t>Tlačítko odpojovačů BFS ESW 12K  (nebo jiné 100% totožných vlastností)</t>
  </si>
  <si>
    <t>Tlačítko odpojovačů BFS ESW 12K (nebo jiné 100% totožných vlastností)</t>
  </si>
  <si>
    <t>Pol130</t>
  </si>
  <si>
    <t>Montáž kabelů DC 6 mm2</t>
  </si>
  <si>
    <t>D.1.2.4.3 - Konstrukce</t>
  </si>
  <si>
    <t>D1 - Konstrukce</t>
  </si>
  <si>
    <t>D3 - Ceníky prací</t>
  </si>
  <si>
    <t>Pol133</t>
  </si>
  <si>
    <t>Hliníková střešní konstrukce na plochou střechu východ/západ - zatížená</t>
  </si>
  <si>
    <t>Pol134</t>
  </si>
  <si>
    <t>Hliníková střešní konstrukce na plochou střechu východ/západ - kotvená-lepená</t>
  </si>
  <si>
    <t>Pol135</t>
  </si>
  <si>
    <t>Hliníková střešní konstrukce na plochou střechu východ - zatížená</t>
  </si>
  <si>
    <t>Pol139</t>
  </si>
  <si>
    <t>Hliníková střešní konstrukce na plochou střechu</t>
  </si>
  <si>
    <t>D.1.2.4.4 - Střídače a panely</t>
  </si>
  <si>
    <t>D1 - Střídače a panely</t>
  </si>
  <si>
    <t xml:space="preserve">    D4 - Elektromontážní </t>
  </si>
  <si>
    <t>Pol140</t>
  </si>
  <si>
    <t>Třífázový střídač 25K</t>
  </si>
  <si>
    <t>Pol141</t>
  </si>
  <si>
    <t>panely 500Wp</t>
  </si>
  <si>
    <t xml:space="preserve">Elektromontážní </t>
  </si>
  <si>
    <t>Pol145</t>
  </si>
  <si>
    <t>Montáž třífázového střídače</t>
  </si>
  <si>
    <t>Pol146</t>
  </si>
  <si>
    <t>Montáž fotovoltaického panelu</t>
  </si>
  <si>
    <t>D.1.2.4.5 - VRN</t>
  </si>
  <si>
    <t>D1 - VRN</t>
  </si>
  <si>
    <t>D2 - Inženýring</t>
  </si>
  <si>
    <t>Pol153</t>
  </si>
  <si>
    <t>Vypracování místního provozního předpisu</t>
  </si>
  <si>
    <t>Pol154</t>
  </si>
  <si>
    <t>Ekologická likvidace odpadu</t>
  </si>
  <si>
    <t>Inženýring</t>
  </si>
  <si>
    <t>Pol157</t>
  </si>
  <si>
    <t>Zpracování karty zdolávání požáru</t>
  </si>
  <si>
    <t>Pol160</t>
  </si>
  <si>
    <t>Účást na PPP (První paralelení připojení)</t>
  </si>
  <si>
    <t>D.1.2.4_S - Silnoproud</t>
  </si>
  <si>
    <t>D1 - Kabely,vodiče a příslušenství</t>
  </si>
  <si>
    <t>D2 - Úložný materiál,krabice a příslušenství</t>
  </si>
  <si>
    <t>D3 - Ukončovací prvky a svorkovnice</t>
  </si>
  <si>
    <t>D4 - Spínače,zásuvky a vidlice</t>
  </si>
  <si>
    <t>D5 - Svítidla</t>
  </si>
  <si>
    <t>D6 - Protipožární konstrukce</t>
  </si>
  <si>
    <t>D7 - Montáže dle ceníku M741</t>
  </si>
  <si>
    <t>D8 - Stavební práce při elektromontážích - 846-9</t>
  </si>
  <si>
    <t>D9 - Demontáže dle ceníku M741</t>
  </si>
  <si>
    <t>Kabely,vodiče a příslušenství</t>
  </si>
  <si>
    <t>Pol163</t>
  </si>
  <si>
    <t>KABEL CXKE-R-O 3x1,5</t>
  </si>
  <si>
    <t>Pol164</t>
  </si>
  <si>
    <t>KABEL CXKE-R-J 5x1,5</t>
  </si>
  <si>
    <t>Pol165</t>
  </si>
  <si>
    <t>KABEL CXKE-R-J 3X1,5</t>
  </si>
  <si>
    <t>Úložný materiál,krabice a příslušenství</t>
  </si>
  <si>
    <t>Pol166</t>
  </si>
  <si>
    <t>SKUPINOVÝ DRŽÁK KABELŮ SD2SPO</t>
  </si>
  <si>
    <t>KS</t>
  </si>
  <si>
    <t>Pol167</t>
  </si>
  <si>
    <t>PRICHYTKA 2031M/70 2207060</t>
  </si>
  <si>
    <t>Pol168</t>
  </si>
  <si>
    <t>SROUB DO BETONU SB6,3X35ZNCR</t>
  </si>
  <si>
    <t>Pol169</t>
  </si>
  <si>
    <t>PRICHYTKA KABELOVA 6716E ZNCRPO</t>
  </si>
  <si>
    <t>Pol170</t>
  </si>
  <si>
    <t>HMOZDINKA 8/100MMZATLOUK. NH</t>
  </si>
  <si>
    <t>Pol171</t>
  </si>
  <si>
    <t>KRABICE UNIVERZALNI 1901 KU 68</t>
  </si>
  <si>
    <t>Pol172</t>
  </si>
  <si>
    <t>KRABICE 8135 S KRYTEM IP54</t>
  </si>
  <si>
    <t>Pol173</t>
  </si>
  <si>
    <t>PRICHYTKA KABEL.SVAZKU SH 30</t>
  </si>
  <si>
    <t>Ukončovací prvky a svorkovnice</t>
  </si>
  <si>
    <t>Pol174</t>
  </si>
  <si>
    <t>PRICHYTKA VAZ. VPC 8/360</t>
  </si>
  <si>
    <t>Spínače,zásuvky a vidlice</t>
  </si>
  <si>
    <t>Pol175</t>
  </si>
  <si>
    <t>KOLEBKA S PRUZ.ALPSKA BILA</t>
  </si>
  <si>
    <t>Pol176</t>
  </si>
  <si>
    <t>KOLEBKA DELENA BILA REFLEX</t>
  </si>
  <si>
    <t>Pol177</t>
  </si>
  <si>
    <t>KOLEBKA JEDNOD.BILA REFLEX SI</t>
  </si>
  <si>
    <t>Pol178</t>
  </si>
  <si>
    <t>SPINAC C.6 BILA IP44        TA</t>
  </si>
  <si>
    <t>SPINAC C.6 BILA IP44 TA</t>
  </si>
  <si>
    <t>Pol179</t>
  </si>
  <si>
    <t>SPINAC C.5 BILA IP44</t>
  </si>
  <si>
    <t>Pol180</t>
  </si>
  <si>
    <t>DOUTNAVKA ORIENTACNI MODRE SV</t>
  </si>
  <si>
    <t>Pol181</t>
  </si>
  <si>
    <t>RAMECEK 1NAS.ALP.BILA REFLEX</t>
  </si>
  <si>
    <t>Pol182</t>
  </si>
  <si>
    <t>SPINAC C.6 BEZSROUBOVY</t>
  </si>
  <si>
    <t>Pol183</t>
  </si>
  <si>
    <t>SPINAC C.5 BEZSROUBOVY</t>
  </si>
  <si>
    <t>Pol184</t>
  </si>
  <si>
    <t>SPINAC C.1 BEZSROUBOVY</t>
  </si>
  <si>
    <t>Pol185</t>
  </si>
  <si>
    <t>SPINAC C.1/0SO BEZSROUBOVY</t>
  </si>
  <si>
    <t>Pol186</t>
  </si>
  <si>
    <t>SPINAC C.5B BEZSROUBOVY (6+6)</t>
  </si>
  <si>
    <t>Pol187</t>
  </si>
  <si>
    <t>SPINAC C.7 BEZSROUBOVY</t>
  </si>
  <si>
    <t>Svítidla</t>
  </si>
  <si>
    <t>Pol188</t>
  </si>
  <si>
    <t>Typ svítidla A - svítidlo LED přisazené liniové, stmívatelné systémem DALI-2 IoT, 1x40W, účinnost svítidla 120lm/W, bílý ocelový korpus, lesklá mřížka, IP20, 5050 lm, 4000 K, CRI 90-100, symetrická distribuce světla, výstup světla přímí, RA90, rozměry 121</t>
  </si>
  <si>
    <t>Typ svítidla A - svítidlo LED přisazené liniové, stmívatelné systémem DALI-2 IoT, 1x40W, účinnost svítidla 120lm/W, bílý ocelový korpus, lesklá mřížka, IP20, 5050 lm, 4000 K, CRI 90-100, symetrická distribuce světla, výstup světla přímí, RA90, rozměry 1210 x 125 x 43 mm LN INV D 1200 P 40W 940 DAVR WT</t>
  </si>
  <si>
    <t>Pol189</t>
  </si>
  <si>
    <t>Typ svítidla F - svítidlo LED vestavné kruhové Ø215 mm, stmívatelné systémem DALI-2 IoT, 1x24W, ocelový korpus, barvy bílé, kryt opálový plast, IP44, IK03, 2760lm, 4000K, CRI 90-100, extrémní širokozářič &gt;80°, distribuce světla symetrické, výstup světla p</t>
  </si>
  <si>
    <t>Typ svítidla F - svítidlo LED vestavné kruhové Ø215 mm, stmívatelné systémem DALI-2 IoT, 1x24W, ocelový korpus, barvy bílé, kryt opálový plast, IP44, IK03, 2760lm, 4000K, CRI 90-100, extrémní širokozářič &gt;80°, distribuce světla symetrické, výstup světla přímí, RA90, URG 19, třída ochrany II, účinnost svítidla 115lm/W, rozměry Ø215 x 43 mm, DL IP44 DN DN 215 24W 840 2760LM WT DAV</t>
  </si>
  <si>
    <t>Pol190</t>
  </si>
  <si>
    <t>Typ svítidla B - svítidlo LED vestavné čtverec, stmívatelné systémem DALI-2 IoT, Tunable White, 1x40W, hliníkový korpus, barvy bílé, kryt mikroprizmatický plast, IP20, IK02, 4600lm, 2700 - 6500K, CRI 90-100, extrémní širokozářič &gt;80°, distribuce světla sy</t>
  </si>
  <si>
    <t>Typ svítidla B - svítidlo LED vestavné čtverec, stmívatelné systémem DALI-2 IoT, Tunable White, 1x40W, hliníkový korpus, barvy bílé, kryt mikroprizmatický plast, IP20, IK02, 4600lm, 2700 - 6500K, CRI 90-100, extrémní širokozářič &gt;80°, distribuce světla symetrické, výstup světla přímí, RA90, URG 19, třída ochrany II, účinnost svítidla 115lm/W, rozměry 600 x 600 x 11 mm, BIOLUX HCL PL 600 S 40W TW DALI</t>
  </si>
  <si>
    <t>Typ svítidla H - svítidlo LED přisazené liniové, nestmívatelné, 1x19W, korpus hliník, barvy bílé, opálový kryt, IP40, 2900 lm, 4000 K, CRI 80-89, extrémní širokozářič &gt;80°, distribuce světla symetrické, výstup světla přímí, rozměry 757 x 35 x 58 mm</t>
  </si>
  <si>
    <t xml:space="preserve">Typ svítidla I - svítidlo LED přisazené kruhové ∅500, nestmívatelné, 1x27W, bílý ocelový korpus, opálový kryt, IP54, IK08, 3780 lm, 4000 K, CRI 80-89, distribuce světla symetrická, výstup světla přímí, třída ochrany II, účinnost svítidla 140lm/W, rozměry </t>
  </si>
  <si>
    <t>Typ svítidla I - svítidlo LED přisazené kruhové ∅500, nestmívatelné, 1x27W, bílý ocelový korpus, opálový kryt, IP54, IK08, 3780 lm, 4000 K, CRI 80-89, distribuce světla symetrická, výstup světla přímí, třída ochrany II, účinnost svítidla 140lm/W, rozměry ∅500 x 71 mm SF FLAT RD 500 P 27W CPS</t>
  </si>
  <si>
    <t>Pol193</t>
  </si>
  <si>
    <t>Typ svítidla C - svítidlo LED vestavné kruhové Ø175 mm, stmívatelné systémem DALI-2 IoT, Tunable White, 1x20W, ocelový korpus, barvy bílé, kryt opálový plast, IP20, 1800lm, 2700 - 6500K, CRI 90-100, extrémní širokozářič &gt;80°, distribuce světla symetrické,</t>
  </si>
  <si>
    <t>Typ svítidla C - svítidlo LED vestavné kruhové Ø175 mm, stmívatelné systémem DALI-2 IoT, Tunable White, 1x20W, ocelový korpus, barvy bílé, kryt opálový plast, IP20, 1800lm, 2700 - 6500K, CRI 90-100, extrémní širokozářič &gt;80°, distribuce světla symetrické, výstup světla přímí, RA90, URG 19, třída ochrany II, účinnost svítidla 90m/W, rozměry Ø175 x 99 mm, BIOLUX HCL DL DN150 S 20W TW ZB</t>
  </si>
  <si>
    <t>Pol194</t>
  </si>
  <si>
    <t>Typ svítidla N3 - Nouzové svítidlo GuideLed SL 13052.2, CG-S, nástěnné, asymetrické, 5lx vertik. Nasvícení, 40071356729</t>
  </si>
  <si>
    <t>Pol195</t>
  </si>
  <si>
    <t>Typ svítidla N1 - Nouzové svítidlo GuideLed SL 13022.2, CG-S, nástěnné, symetrické, Antipanic/Open-space 40071356733</t>
  </si>
  <si>
    <t>Pol196</t>
  </si>
  <si>
    <t>Typ svítidla N2 - Bezpečnostní značka FlexiTech Exit Dual (ED), 20m, CG-S, FT2ED4ICGS</t>
  </si>
  <si>
    <t>Pol197</t>
  </si>
  <si>
    <t>Typ svítidla N4 - Nouzové svítidlo Outdoor Wall II, symetrická optika, IP66, CG-S, 40071355606</t>
  </si>
  <si>
    <t>Pol198</t>
  </si>
  <si>
    <t>Typ svítidla D - svítidlo LED přisazené kruhové ∅500, stmívatelné systémem DALI-2 IoT, 1x27W, bílý ocelový korpus, opálový kryt, IP54, IK08, 3780 lm, 4000 K, CRI 80-89, distribuce světla symetrická, výstup světla přímí, třída ochrany II, účinnost svítidla</t>
  </si>
  <si>
    <t>Typ svítidla D - svítidlo LED přisazené kruhové ∅500, stmívatelné systémem DALI-2 IoT, 1x27W, bílý ocelový korpus, opálový kryt, IP54, IK08, 3780 lm, 4000 K, CRI 80-89, distribuce světla symetrická, výstup světla přímí, třída ochrany II, účinnost svítidla 140lm/W, rozměry ∅500 x 71 mm SF FLAT RD DALI 500 P 27W CS</t>
  </si>
  <si>
    <t>Pol199</t>
  </si>
  <si>
    <t>Typ svítidla G - svítidlo LED přisazené liniové, nestmívatelné, 3x4,5 W, korpus ocelový, barvy chromové, opálový kryt, IP44, třída ochrany II, 1000 lm, rozměry 360 x 95 x 37 mm</t>
  </si>
  <si>
    <t>Pol200</t>
  </si>
  <si>
    <t>Typ svítidla N5 - Nouzové svítidlo GuideLed SL 13021.2, CG-S, zapuštěné, symetrické, Antipanic/Open-space, 40071356731</t>
  </si>
  <si>
    <t>Pol201</t>
  </si>
  <si>
    <t>Typ svítidla E - svítidlo LED přisazené liniové, nestmívatelné, 1x40W, IP65, IK08, 6400 lm, 4000 K, účinnost svítidla 160lm/W, CRI 80-89, širokozářič &gt;80°, korpus plastový, barvy šedé, opálový kryt, distribuce světla symetrická, výstup světla přímé, rozmě</t>
  </si>
  <si>
    <t>Typ svítidla E - svítidlo LED přisazené liniové, nestmívatelné, 1x40W, IP65, IK08, 6400 lm, 4000 K, účinnost svítidla 160lm/W, CRI 80-89, širokozářič &gt;80°, korpus plastový, barvy šedé, opálový kryt, distribuce světla symetrická, výstup světla přímé, rozměry 1275 x 135 x 100 mm</t>
  </si>
  <si>
    <t>Pol202</t>
  </si>
  <si>
    <t>Typ svítidla B1 - svítidlo LED vestavné čtverec, nestmívatelné, 1x30W, hliníkový korpus, barvy bílé, kryt mikroprizmatický plast, IP20, IK02, 4860lm, 4000K, CRI 90-100, extrémní širokozářič &gt;80°, distribuce světla symetrické, výstup světla přímí, RA90, UR</t>
  </si>
  <si>
    <t>Typ svítidla B1 - svítidlo LED vestavné čtverec, nestmívatelné, 1x30W, hliníkový korpus, barvy bílé, kryt mikroprizmatický plast, IP20, IK02, 4860lm, 4000K, CRI 90-100, extrémní širokozářič &gt;80°, distribuce světla symetrické, výstup světla přímí, RA90, URG 19, třída ochrany II, účinnost svítidla 115lm/W, rozměry 600 x 600 x 11 mm, PL FLEX 600 S 30W 840 U19 PS</t>
  </si>
  <si>
    <t>Pol203</t>
  </si>
  <si>
    <t>Typ svítidla C1 - svítidlo LED vestavné kruhové Ø220 mm, nestmívatelné, 1x21W, ocelový korpus, barvy bílé, kryt opálový plast, IP44, 2520lm, 4000K, CRI 90-100, extrémní širokozářič &gt;80°, distribuce světla symetrické, výstup světla přímí, RA90, URG 19, tří</t>
  </si>
  <si>
    <t>Typ svítidla C1 - svítidlo LED vestavné kruhové Ø220 mm, nestmívatelné, 1x21W, ocelový korpus, barvy bílé, kryt opálový plast, IP44, 2520lm, 4000K, CRI 90-100, extrémní širokozářič &gt;80°, distribuce světla symetrické, výstup světla přímí, RA90, URG 19, třída ochrany II, účinnost svítidla 120m/W, rozměry Ø220 x 82 mm, DL URG19 PFM DN195 21W 840 WT IP54</t>
  </si>
  <si>
    <t>Pol204</t>
  </si>
  <si>
    <t>INFRASPINAC CELL-W 360 BILY</t>
  </si>
  <si>
    <t>Pol205</t>
  </si>
  <si>
    <t>Typ svítidla A1 - svítidlo LED přisazené liniové, nestmívatelné, 1x40W, účinnost svítidla 120lm/W, bílý ocelový korpus, lesklá mřížka, IP20, 5050 lm, 4000 K, CRI 90-100, symetrická distribuce světla, výstup světla přímí, RA90, rozměry 1210 x 125 x 43 mm L</t>
  </si>
  <si>
    <t>Typ svítidla A1 - svítidlo LED přisazené liniové, nestmívatelné, 1x40W, účinnost svítidla 120lm/W, bílý ocelový korpus, lesklá mřížka, IP20, 5050 lm, 4000 K, CRI 90-100, symetrická distribuce světla, výstup světla přímí, RA90, rozměry 1210 x 125 x 43 mm LN INV D 1200 P 40W 940 PS WT</t>
  </si>
  <si>
    <t>Pol206</t>
  </si>
  <si>
    <t>Typ svítidla F1 - svítidlo LED vestavné kruhové Ø215 mm, nestmívatelné, 1x24W, ocelový korpus, barvy bílé, kryt opálový plast, IP44, IK03, 2760lm, 4000K, CRI 90-100, extrémní širokozářič &gt;80°, distribuce světla symetrické, výstup světla přímí, RA90, URG 1</t>
  </si>
  <si>
    <t>Typ svítidla F1 - svítidlo LED vestavné kruhové Ø215 mm, nestmívatelné, 1x24W, ocelový korpus, barvy bílé, kryt opálový plast, IP44, IK03, 2760lm, 4000K, CRI 90-100, extrémní širokozářič &gt;80°, distribuce světla symetrické, výstup světla přímí, RA90, URG 19, třída ochrany II, účinnost svítidla 115lm/W, rozměry Ø215 x 43 mm, DL IP44 DN 215 24W 840 2760LM WT</t>
  </si>
  <si>
    <t>Protipožární konstrukce</t>
  </si>
  <si>
    <t>Pol207</t>
  </si>
  <si>
    <t>požární ucpávka do 1dm2 dle PBŘ EI30</t>
  </si>
  <si>
    <t>D7</t>
  </si>
  <si>
    <t>Montáže dle ceníku M741</t>
  </si>
  <si>
    <t>Pol208</t>
  </si>
  <si>
    <t>Přesun hmot (vnitrostaveništní i mimostaveništní dopravu, přesuny hmot všech jednotlivých dílů dilčích rozpočtů)</t>
  </si>
  <si>
    <t>Pol211</t>
  </si>
  <si>
    <t>Montáž vypínačů zapuštěných 1-1pól</t>
  </si>
  <si>
    <t>Pol212</t>
  </si>
  <si>
    <t>Mont přepínač zapuštěn 5A-seriových</t>
  </si>
  <si>
    <t>Pol213</t>
  </si>
  <si>
    <t>Mont přepínač zapuštěn 5B-dvojitých</t>
  </si>
  <si>
    <t>Pol214</t>
  </si>
  <si>
    <t>Ukončení vodičů na svorkov 2,5 mm2</t>
  </si>
  <si>
    <t>Pol215</t>
  </si>
  <si>
    <t>Montáž vypínačů nástěn venk 1-1pól</t>
  </si>
  <si>
    <t>Pol216</t>
  </si>
  <si>
    <t>Mont přepínačů nástěn venk 5-sériov</t>
  </si>
  <si>
    <t>Pol217</t>
  </si>
  <si>
    <t>mtz svit zariv pru str pris 2zdkryt</t>
  </si>
  <si>
    <t>Pol218</t>
  </si>
  <si>
    <t>zhotoveni otvoru kruhovych-200 mm</t>
  </si>
  <si>
    <t>Pol219</t>
  </si>
  <si>
    <t>mtz. požární ucpávky do 1dm2</t>
  </si>
  <si>
    <t>Pol220</t>
  </si>
  <si>
    <t>Mont přepínač zapuštěn 6-střídavých</t>
  </si>
  <si>
    <t>Pol221</t>
  </si>
  <si>
    <t>Mont přepínač zapuštěn 7-křížových</t>
  </si>
  <si>
    <t>Pol222</t>
  </si>
  <si>
    <t>Mont spínačů s dálk ovlad 2kontakt</t>
  </si>
  <si>
    <t>Pol223</t>
  </si>
  <si>
    <t>Mont kabel Cu-1kV pevně sk.4 -0,4kg</t>
  </si>
  <si>
    <t>Pol224</t>
  </si>
  <si>
    <t>Stanovisko organizace státního odborného dozoru</t>
  </si>
  <si>
    <t>Pol227</t>
  </si>
  <si>
    <t>Zapojení přístrojů a zařízení</t>
  </si>
  <si>
    <t>Pol230</t>
  </si>
  <si>
    <t>Montáž příchytek kabel-p90 mm</t>
  </si>
  <si>
    <t>Pol231</t>
  </si>
  <si>
    <t>Mont vodičů Cu-1kV pevně sk.1-0,4kg</t>
  </si>
  <si>
    <t>Pol232</t>
  </si>
  <si>
    <t>Mont kabel Cu-1kV pevně sk.1 -0,4kg</t>
  </si>
  <si>
    <t>Pol233</t>
  </si>
  <si>
    <t>Montáž krabic instal lištových PH</t>
  </si>
  <si>
    <t>Pol234</t>
  </si>
  <si>
    <t>Montáž krabic přístr zapušť PH kruh</t>
  </si>
  <si>
    <t>Pol235</t>
  </si>
  <si>
    <t>Montáž příchytek kabel-p40 mm</t>
  </si>
  <si>
    <t>D8</t>
  </si>
  <si>
    <t>Stavební práce při elektromontážích - 846-9</t>
  </si>
  <si>
    <t>Pol236</t>
  </si>
  <si>
    <t>Sekání kapes zdi cih.krabic 7x7x5</t>
  </si>
  <si>
    <t>Pol237</t>
  </si>
  <si>
    <t>Sekání rýh zdi cih hl.3 cm š.3 cm</t>
  </si>
  <si>
    <t>Pol238</t>
  </si>
  <si>
    <t>Bourání otv zdi cih 0,02m2, tl.15cm</t>
  </si>
  <si>
    <t>Pol239</t>
  </si>
  <si>
    <t>Osazení hmoždinek stěn cihel d.8 mm</t>
  </si>
  <si>
    <t>Pol240</t>
  </si>
  <si>
    <t>Osaz hmoždinek stropů želbet d.8 mm</t>
  </si>
  <si>
    <t>D9</t>
  </si>
  <si>
    <t>Demontáže dle ceníku M741</t>
  </si>
  <si>
    <t>Pol241</t>
  </si>
  <si>
    <t>Demontáž stávajících rozvodů, stávající kabeláže, koncových prvků - svítidel, zásuvek, spínačů, rozváděčů, kabelového úložného systému, ochrany před bleskem</t>
  </si>
  <si>
    <t>Poznámka k položce:_x000D_
- vč. odvozu a likvidace_x000D_
- předpoklad provádění po dobu 1 měsíce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</si>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</sst>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2" fillId="4" borderId="8" xfId="0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0" fillId="0" borderId="0" xfId="0" applyAlignment="1"/>
    <xf numFmtId="0" fontId="12" fillId="0" borderId="24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2" fillId="0" borderId="1" xfId="0" applyFont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24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27" xfId="0" applyFont="1" applyBorder="1" applyAlignment="1">
      <alignment vertical="top"/>
    </xf>
    <xf numFmtId="0" fontId="12" fillId="0" borderId="28" xfId="0" applyFont="1" applyBorder="1" applyAlignment="1">
      <alignment vertical="top"/>
    </xf>
    <xf numFmtId="0" fontId="12" fillId="0" borderId="30" xfId="0" applyFont="1" applyBorder="1" applyAlignment="1">
      <alignment vertical="top"/>
    </xf>
    <xf numFmtId="0" fontId="12" fillId="0" borderId="29" xfId="0" applyFont="1" applyBorder="1" applyAlignment="1">
      <alignment vertical="top"/>
    </xf>
    <xf numFmtId="0" fontId="12" fillId="0" borderId="31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68072247" TargetMode="External"/><Relationship Id="rId18" Type="http://schemas.openxmlformats.org/officeDocument/2006/relationships/hyperlink" Target="https://podminky.urs.cz/item/CS_URS_2025_02/968082022" TargetMode="External"/><Relationship Id="rId26" Type="http://schemas.openxmlformats.org/officeDocument/2006/relationships/hyperlink" Target="https://podminky.urs.cz/item/CS_URS_2025_02/997013609" TargetMode="External"/><Relationship Id="rId39" Type="http://schemas.openxmlformats.org/officeDocument/2006/relationships/hyperlink" Target="https://podminky.urs.cz/item/CS_URS_2025_02/782631811" TargetMode="External"/><Relationship Id="rId21" Type="http://schemas.openxmlformats.org/officeDocument/2006/relationships/hyperlink" Target="https://podminky.urs.cz/item/CS_URS_2025_02/997013312" TargetMode="External"/><Relationship Id="rId34" Type="http://schemas.openxmlformats.org/officeDocument/2006/relationships/hyperlink" Target="https://podminky.urs.cz/item/CS_URS_2025_02/764002841" TargetMode="External"/><Relationship Id="rId7" Type="http://schemas.openxmlformats.org/officeDocument/2006/relationships/hyperlink" Target="https://podminky.urs.cz/item/CS_URS_2025_02/965041441" TargetMode="External"/><Relationship Id="rId12" Type="http://schemas.openxmlformats.org/officeDocument/2006/relationships/hyperlink" Target="https://podminky.urs.cz/item/CS_URS_2025_02/968072246" TargetMode="External"/><Relationship Id="rId17" Type="http://schemas.openxmlformats.org/officeDocument/2006/relationships/hyperlink" Target="https://podminky.urs.cz/item/CS_URS_2025_02/968082017" TargetMode="External"/><Relationship Id="rId25" Type="http://schemas.openxmlformats.org/officeDocument/2006/relationships/hyperlink" Target="https://podminky.urs.cz/item/CS_URS_2025_02/997013602" TargetMode="External"/><Relationship Id="rId33" Type="http://schemas.openxmlformats.org/officeDocument/2006/relationships/hyperlink" Target="https://podminky.urs.cz/item/CS_URS_2025_02/762814812" TargetMode="External"/><Relationship Id="rId38" Type="http://schemas.openxmlformats.org/officeDocument/2006/relationships/hyperlink" Target="https://podminky.urs.cz/item/CS_URS_2025_02/781733810" TargetMode="External"/><Relationship Id="rId2" Type="http://schemas.openxmlformats.org/officeDocument/2006/relationships/hyperlink" Target="https://podminky.urs.cz/item/CS_URS_2025_02/941221212" TargetMode="External"/><Relationship Id="rId16" Type="http://schemas.openxmlformats.org/officeDocument/2006/relationships/hyperlink" Target="https://podminky.urs.cz/item/CS_URS_2025_02/968082016" TargetMode="External"/><Relationship Id="rId20" Type="http://schemas.openxmlformats.org/officeDocument/2006/relationships/hyperlink" Target="https://podminky.urs.cz/item/CS_URS_2025_02/997013154" TargetMode="External"/><Relationship Id="rId29" Type="http://schemas.openxmlformats.org/officeDocument/2006/relationships/hyperlink" Target="https://podminky.urs.cz/item/CS_URS_2025_02/712340831" TargetMode="External"/><Relationship Id="rId1" Type="http://schemas.openxmlformats.org/officeDocument/2006/relationships/hyperlink" Target="https://podminky.urs.cz/item/CS_URS_2025_02/941221112" TargetMode="External"/><Relationship Id="rId6" Type="http://schemas.openxmlformats.org/officeDocument/2006/relationships/hyperlink" Target="https://podminky.urs.cz/item/CS_URS_2025_02/944511811" TargetMode="External"/><Relationship Id="rId11" Type="http://schemas.openxmlformats.org/officeDocument/2006/relationships/hyperlink" Target="https://podminky.urs.cz/item/CS_URS_2025_02/968072245" TargetMode="External"/><Relationship Id="rId24" Type="http://schemas.openxmlformats.org/officeDocument/2006/relationships/hyperlink" Target="https://podminky.urs.cz/item/CS_URS_2025_02/997013509" TargetMode="External"/><Relationship Id="rId32" Type="http://schemas.openxmlformats.org/officeDocument/2006/relationships/hyperlink" Target="https://podminky.urs.cz/item/CS_URS_2025_02/713140827" TargetMode="External"/><Relationship Id="rId37" Type="http://schemas.openxmlformats.org/officeDocument/2006/relationships/hyperlink" Target="https://podminky.urs.cz/item/CS_URS_2025_02/767392802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5_02/944511211" TargetMode="External"/><Relationship Id="rId15" Type="http://schemas.openxmlformats.org/officeDocument/2006/relationships/hyperlink" Target="https://podminky.urs.cz/item/CS_URS_2025_02/968082015" TargetMode="External"/><Relationship Id="rId23" Type="http://schemas.openxmlformats.org/officeDocument/2006/relationships/hyperlink" Target="https://podminky.urs.cz/item/CS_URS_2025_02/997013501" TargetMode="External"/><Relationship Id="rId28" Type="http://schemas.openxmlformats.org/officeDocument/2006/relationships/hyperlink" Target="https://podminky.urs.cz/item/CS_URS_2025_02/997013645" TargetMode="External"/><Relationship Id="rId36" Type="http://schemas.openxmlformats.org/officeDocument/2006/relationships/hyperlink" Target="https://podminky.urs.cz/item/CS_URS_2025_02/767311830" TargetMode="External"/><Relationship Id="rId10" Type="http://schemas.openxmlformats.org/officeDocument/2006/relationships/hyperlink" Target="https://podminky.urs.cz/item/CS_URS_2025_02/968072244" TargetMode="External"/><Relationship Id="rId19" Type="http://schemas.openxmlformats.org/officeDocument/2006/relationships/hyperlink" Target="https://podminky.urs.cz/item/CS_URS_2025_02/978059241" TargetMode="External"/><Relationship Id="rId31" Type="http://schemas.openxmlformats.org/officeDocument/2006/relationships/hyperlink" Target="https://podminky.urs.cz/item/CS_URS_2025_02/712340834" TargetMode="External"/><Relationship Id="rId4" Type="http://schemas.openxmlformats.org/officeDocument/2006/relationships/hyperlink" Target="https://podminky.urs.cz/item/CS_URS_2025_02/944511111" TargetMode="External"/><Relationship Id="rId9" Type="http://schemas.openxmlformats.org/officeDocument/2006/relationships/hyperlink" Target="https://podminky.urs.cz/item/CS_URS_2025_02/965049113" TargetMode="External"/><Relationship Id="rId14" Type="http://schemas.openxmlformats.org/officeDocument/2006/relationships/hyperlink" Target="https://podminky.urs.cz/item/CS_URS_2025_02/968072456" TargetMode="External"/><Relationship Id="rId22" Type="http://schemas.openxmlformats.org/officeDocument/2006/relationships/hyperlink" Target="https://podminky.urs.cz/item/CS_URS_2025_02/997013322" TargetMode="External"/><Relationship Id="rId27" Type="http://schemas.openxmlformats.org/officeDocument/2006/relationships/hyperlink" Target="https://podminky.urs.cz/item/CS_URS_2025_02/997013631" TargetMode="External"/><Relationship Id="rId30" Type="http://schemas.openxmlformats.org/officeDocument/2006/relationships/hyperlink" Target="https://podminky.urs.cz/item/CS_URS_2025_02/712340833" TargetMode="External"/><Relationship Id="rId35" Type="http://schemas.openxmlformats.org/officeDocument/2006/relationships/hyperlink" Target="https://podminky.urs.cz/item/CS_URS_2025_02/764002851" TargetMode="External"/><Relationship Id="rId8" Type="http://schemas.openxmlformats.org/officeDocument/2006/relationships/hyperlink" Target="https://podminky.urs.cz/item/CS_URS_2025_02/965042141" TargetMode="External"/><Relationship Id="rId3" Type="http://schemas.openxmlformats.org/officeDocument/2006/relationships/hyperlink" Target="https://podminky.urs.cz/item/CS_URS_2025_02/94122181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622252002" TargetMode="External"/><Relationship Id="rId18" Type="http://schemas.openxmlformats.org/officeDocument/2006/relationships/hyperlink" Target="https://podminky.urs.cz/item/CS_URS_2025_02/629999011" TargetMode="External"/><Relationship Id="rId26" Type="http://schemas.openxmlformats.org/officeDocument/2006/relationships/hyperlink" Target="https://podminky.urs.cz/item/CS_URS_2025_02/998011010" TargetMode="External"/><Relationship Id="rId39" Type="http://schemas.openxmlformats.org/officeDocument/2006/relationships/hyperlink" Target="https://podminky.urs.cz/item/CS_URS_2025_02/713141131" TargetMode="External"/><Relationship Id="rId21" Type="http://schemas.openxmlformats.org/officeDocument/2006/relationships/hyperlink" Target="https://podminky.urs.cz/item/CS_URS_2025_02/941221212" TargetMode="External"/><Relationship Id="rId34" Type="http://schemas.openxmlformats.org/officeDocument/2006/relationships/hyperlink" Target="https://podminky.urs.cz/item/CS_URS_2025_02/998712103" TargetMode="External"/><Relationship Id="rId42" Type="http://schemas.openxmlformats.org/officeDocument/2006/relationships/hyperlink" Target="https://podminky.urs.cz/item/CS_URS_2025_02/713141212" TargetMode="External"/><Relationship Id="rId47" Type="http://schemas.openxmlformats.org/officeDocument/2006/relationships/hyperlink" Target="https://podminky.urs.cz/item/CS_URS_2025_02/998762103" TargetMode="External"/><Relationship Id="rId7" Type="http://schemas.openxmlformats.org/officeDocument/2006/relationships/hyperlink" Target="https://podminky.urs.cz/item/CS_URS_2025_02/622221031" TargetMode="External"/><Relationship Id="rId2" Type="http://schemas.openxmlformats.org/officeDocument/2006/relationships/hyperlink" Target="https://podminky.urs.cz/item/CS_URS_2025_02/622251209" TargetMode="External"/><Relationship Id="rId16" Type="http://schemas.openxmlformats.org/officeDocument/2006/relationships/hyperlink" Target="https://podminky.urs.cz/item/CS_URS_2025_02/629991011" TargetMode="External"/><Relationship Id="rId29" Type="http://schemas.openxmlformats.org/officeDocument/2006/relationships/hyperlink" Target="https://podminky.urs.cz/item/CS_URS_2025_02/712311101" TargetMode="External"/><Relationship Id="rId1" Type="http://schemas.openxmlformats.org/officeDocument/2006/relationships/hyperlink" Target="https://podminky.urs.cz/item/CS_URS_2025_02/319201321" TargetMode="External"/><Relationship Id="rId6" Type="http://schemas.openxmlformats.org/officeDocument/2006/relationships/hyperlink" Target="https://podminky.urs.cz/item/CS_URS_2025_02/622211031" TargetMode="External"/><Relationship Id="rId11" Type="http://schemas.openxmlformats.org/officeDocument/2006/relationships/hyperlink" Target="https://podminky.urs.cz/item/CS_URS_2025_02/622251105" TargetMode="External"/><Relationship Id="rId24" Type="http://schemas.openxmlformats.org/officeDocument/2006/relationships/hyperlink" Target="https://podminky.urs.cz/item/CS_URS_2025_02/944511211" TargetMode="External"/><Relationship Id="rId32" Type="http://schemas.openxmlformats.org/officeDocument/2006/relationships/hyperlink" Target="https://podminky.urs.cz/item/CS_URS_2025_02/712841559" TargetMode="External"/><Relationship Id="rId37" Type="http://schemas.openxmlformats.org/officeDocument/2006/relationships/hyperlink" Target="https://podminky.urs.cz/item/CS_URS_2025_02/713131341" TargetMode="External"/><Relationship Id="rId40" Type="http://schemas.openxmlformats.org/officeDocument/2006/relationships/hyperlink" Target="https://podminky.urs.cz/item/CS_URS_2025_02/713141136" TargetMode="External"/><Relationship Id="rId45" Type="http://schemas.openxmlformats.org/officeDocument/2006/relationships/hyperlink" Target="https://podminky.urs.cz/item/CS_URS_2025_02/998713103" TargetMode="External"/><Relationship Id="rId5" Type="http://schemas.openxmlformats.org/officeDocument/2006/relationships/hyperlink" Target="https://podminky.urs.cz/item/CS_URS_2025_02/622143004" TargetMode="External"/><Relationship Id="rId15" Type="http://schemas.openxmlformats.org/officeDocument/2006/relationships/hyperlink" Target="https://podminky.urs.cz/item/CS_URS_2025_02/622531032" TargetMode="External"/><Relationship Id="rId23" Type="http://schemas.openxmlformats.org/officeDocument/2006/relationships/hyperlink" Target="https://podminky.urs.cz/item/CS_URS_2025_02/944511111" TargetMode="External"/><Relationship Id="rId28" Type="http://schemas.openxmlformats.org/officeDocument/2006/relationships/hyperlink" Target="https://podminky.urs.cz/item/CS_URS_2025_02/998711101" TargetMode="External"/><Relationship Id="rId36" Type="http://schemas.openxmlformats.org/officeDocument/2006/relationships/hyperlink" Target="https://podminky.urs.cz/item/CS_URS_2025_02/713131243" TargetMode="External"/><Relationship Id="rId10" Type="http://schemas.openxmlformats.org/officeDocument/2006/relationships/hyperlink" Target="https://podminky.urs.cz/item/CS_URS_2025_02/622251101" TargetMode="External"/><Relationship Id="rId19" Type="http://schemas.openxmlformats.org/officeDocument/2006/relationships/hyperlink" Target="https://podminky.urs.cz/item/CS_URS_2025_02/631311115" TargetMode="External"/><Relationship Id="rId31" Type="http://schemas.openxmlformats.org/officeDocument/2006/relationships/hyperlink" Target="https://podminky.urs.cz/item/CS_URS_2025_02/712341559" TargetMode="External"/><Relationship Id="rId44" Type="http://schemas.openxmlformats.org/officeDocument/2006/relationships/hyperlink" Target="https://podminky.urs.cz/item/CS_URS_2025_02/713141376" TargetMode="External"/><Relationship Id="rId4" Type="http://schemas.openxmlformats.org/officeDocument/2006/relationships/hyperlink" Target="https://podminky.urs.cz/item/CS_URS_2025_02/622131121" TargetMode="External"/><Relationship Id="rId9" Type="http://schemas.openxmlformats.org/officeDocument/2006/relationships/hyperlink" Target="https://podminky.urs.cz/item/CS_URS_2025_02/622223141" TargetMode="External"/><Relationship Id="rId14" Type="http://schemas.openxmlformats.org/officeDocument/2006/relationships/hyperlink" Target="https://podminky.urs.cz/item/CS_URS_2025_02/622151001" TargetMode="External"/><Relationship Id="rId22" Type="http://schemas.openxmlformats.org/officeDocument/2006/relationships/hyperlink" Target="https://podminky.urs.cz/item/CS_URS_2025_02/941221812" TargetMode="External"/><Relationship Id="rId27" Type="http://schemas.openxmlformats.org/officeDocument/2006/relationships/hyperlink" Target="https://podminky.urs.cz/item/CS_URS_2025_02/711161223" TargetMode="External"/><Relationship Id="rId30" Type="http://schemas.openxmlformats.org/officeDocument/2006/relationships/hyperlink" Target="https://podminky.urs.cz/item/CS_URS_2025_02/712811101" TargetMode="External"/><Relationship Id="rId35" Type="http://schemas.openxmlformats.org/officeDocument/2006/relationships/hyperlink" Target="https://podminky.urs.cz/item/CS_URS_2025_02/713131241" TargetMode="External"/><Relationship Id="rId43" Type="http://schemas.openxmlformats.org/officeDocument/2006/relationships/hyperlink" Target="https://podminky.urs.cz/item/CS_URS_2025_02/713141356" TargetMode="External"/><Relationship Id="rId48" Type="http://schemas.openxmlformats.org/officeDocument/2006/relationships/drawing" Target="../drawings/drawing3.xml"/><Relationship Id="rId8" Type="http://schemas.openxmlformats.org/officeDocument/2006/relationships/hyperlink" Target="https://podminky.urs.cz/item/CS_URS_2025_02/622221061" TargetMode="External"/><Relationship Id="rId3" Type="http://schemas.openxmlformats.org/officeDocument/2006/relationships/hyperlink" Target="https://podminky.urs.cz/item/CS_URS_2025_02/622321111" TargetMode="External"/><Relationship Id="rId12" Type="http://schemas.openxmlformats.org/officeDocument/2006/relationships/hyperlink" Target="https://podminky.urs.cz/item/CS_URS_2025_02/622252001" TargetMode="External"/><Relationship Id="rId17" Type="http://schemas.openxmlformats.org/officeDocument/2006/relationships/hyperlink" Target="https://podminky.urs.cz/item/CS_URS_2025_02/629995101" TargetMode="External"/><Relationship Id="rId25" Type="http://schemas.openxmlformats.org/officeDocument/2006/relationships/hyperlink" Target="https://podminky.urs.cz/item/CS_URS_2025_02/944511811" TargetMode="External"/><Relationship Id="rId33" Type="http://schemas.openxmlformats.org/officeDocument/2006/relationships/hyperlink" Target="https://podminky.urs.cz/item/CS_URS_2025_02/712391172" TargetMode="External"/><Relationship Id="rId38" Type="http://schemas.openxmlformats.org/officeDocument/2006/relationships/hyperlink" Target="https://podminky.urs.cz/item/CS_URS_2025_02/713131343" TargetMode="External"/><Relationship Id="rId46" Type="http://schemas.openxmlformats.org/officeDocument/2006/relationships/hyperlink" Target="https://podminky.urs.cz/item/CS_URS_2025_02/762361331" TargetMode="External"/><Relationship Id="rId20" Type="http://schemas.openxmlformats.org/officeDocument/2006/relationships/hyperlink" Target="https://podminky.urs.cz/item/CS_URS_2025_02/941221112" TargetMode="External"/><Relationship Id="rId41" Type="http://schemas.openxmlformats.org/officeDocument/2006/relationships/hyperlink" Target="https://podminky.urs.cz/item/CS_URS_2025_02/713141138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50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20"/>
      <c r="BE5" s="247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51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20"/>
      <c r="BE6" s="248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48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48"/>
      <c r="BS8" s="17" t="s">
        <v>6</v>
      </c>
    </row>
    <row r="9" spans="1:74" ht="14.45" customHeight="1">
      <c r="B9" s="20"/>
      <c r="AR9" s="20"/>
      <c r="BE9" s="248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48"/>
      <c r="BS10" s="17" t="s">
        <v>6</v>
      </c>
    </row>
    <row r="11" spans="1:74" ht="18.399999999999999" customHeight="1">
      <c r="B11" s="20"/>
      <c r="E11" s="25" t="s">
        <v>22</v>
      </c>
      <c r="AK11" s="27" t="s">
        <v>27</v>
      </c>
      <c r="AN11" s="25" t="s">
        <v>19</v>
      </c>
      <c r="AR11" s="20"/>
      <c r="BE11" s="248"/>
      <c r="BS11" s="17" t="s">
        <v>6</v>
      </c>
    </row>
    <row r="12" spans="1:74" ht="6.95" customHeight="1">
      <c r="B12" s="20"/>
      <c r="AR12" s="20"/>
      <c r="BE12" s="248"/>
      <c r="BS12" s="17" t="s">
        <v>6</v>
      </c>
    </row>
    <row r="13" spans="1:74" ht="12" customHeight="1">
      <c r="B13" s="20"/>
      <c r="D13" s="27" t="s">
        <v>28</v>
      </c>
      <c r="AK13" s="27" t="s">
        <v>26</v>
      </c>
      <c r="AN13" s="29" t="s">
        <v>29</v>
      </c>
      <c r="AR13" s="20"/>
      <c r="BE13" s="248"/>
      <c r="BS13" s="17" t="s">
        <v>6</v>
      </c>
    </row>
    <row r="14" spans="1:74">
      <c r="B14" s="20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7" t="s">
        <v>27</v>
      </c>
      <c r="AN14" s="29" t="s">
        <v>29</v>
      </c>
      <c r="AR14" s="20"/>
      <c r="BE14" s="248"/>
      <c r="BS14" s="17" t="s">
        <v>6</v>
      </c>
    </row>
    <row r="15" spans="1:74" ht="6.95" customHeight="1">
      <c r="B15" s="20"/>
      <c r="AR15" s="20"/>
      <c r="BE15" s="248"/>
      <c r="BS15" s="17" t="s">
        <v>4</v>
      </c>
    </row>
    <row r="16" spans="1:74" ht="12" customHeight="1">
      <c r="B16" s="20"/>
      <c r="D16" s="27" t="s">
        <v>30</v>
      </c>
      <c r="AK16" s="27" t="s">
        <v>26</v>
      </c>
      <c r="AN16" s="25" t="s">
        <v>19</v>
      </c>
      <c r="AR16" s="20"/>
      <c r="BE16" s="248"/>
      <c r="BS16" s="17" t="s">
        <v>4</v>
      </c>
    </row>
    <row r="17" spans="2:71" ht="18.399999999999999" customHeight="1">
      <c r="B17" s="20"/>
      <c r="E17" s="25" t="s">
        <v>22</v>
      </c>
      <c r="AK17" s="27" t="s">
        <v>27</v>
      </c>
      <c r="AN17" s="25" t="s">
        <v>19</v>
      </c>
      <c r="AR17" s="20"/>
      <c r="BE17" s="248"/>
      <c r="BS17" s="17" t="s">
        <v>31</v>
      </c>
    </row>
    <row r="18" spans="2:71" ht="6.95" customHeight="1">
      <c r="B18" s="20"/>
      <c r="AR18" s="20"/>
      <c r="BE18" s="248"/>
      <c r="BS18" s="17" t="s">
        <v>6</v>
      </c>
    </row>
    <row r="19" spans="2:71" ht="12" customHeight="1">
      <c r="B19" s="20"/>
      <c r="D19" s="27" t="s">
        <v>32</v>
      </c>
      <c r="AK19" s="27" t="s">
        <v>26</v>
      </c>
      <c r="AN19" s="25" t="s">
        <v>19</v>
      </c>
      <c r="AR19" s="20"/>
      <c r="BE19" s="248"/>
      <c r="BS19" s="17" t="s">
        <v>6</v>
      </c>
    </row>
    <row r="20" spans="2:71" ht="18.399999999999999" customHeight="1">
      <c r="B20" s="20"/>
      <c r="E20" s="25" t="s">
        <v>22</v>
      </c>
      <c r="AK20" s="27" t="s">
        <v>27</v>
      </c>
      <c r="AN20" s="25" t="s">
        <v>19</v>
      </c>
      <c r="AR20" s="20"/>
      <c r="BE20" s="248"/>
      <c r="BS20" s="17" t="s">
        <v>31</v>
      </c>
    </row>
    <row r="21" spans="2:71" ht="6.95" customHeight="1">
      <c r="B21" s="20"/>
      <c r="AR21" s="20"/>
      <c r="BE21" s="248"/>
    </row>
    <row r="22" spans="2:71" ht="12" customHeight="1">
      <c r="B22" s="20"/>
      <c r="D22" s="27" t="s">
        <v>33</v>
      </c>
      <c r="AR22" s="20"/>
      <c r="BE22" s="248"/>
    </row>
    <row r="23" spans="2:71" ht="274.5" customHeight="1">
      <c r="B23" s="20"/>
      <c r="E23" s="254" t="s">
        <v>34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R23" s="20"/>
      <c r="BE23" s="248"/>
    </row>
    <row r="24" spans="2:71" ht="6.95" customHeight="1">
      <c r="B24" s="20"/>
      <c r="AR24" s="20"/>
      <c r="BE24" s="248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8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5">
        <f>ROUND(AG54,2)</f>
        <v>0</v>
      </c>
      <c r="AL26" s="256"/>
      <c r="AM26" s="256"/>
      <c r="AN26" s="256"/>
      <c r="AO26" s="256"/>
      <c r="AR26" s="32"/>
      <c r="BE26" s="248"/>
    </row>
    <row r="27" spans="2:71" s="1" customFormat="1" ht="6.95" customHeight="1">
      <c r="B27" s="32"/>
      <c r="AR27" s="32"/>
      <c r="BE27" s="248"/>
    </row>
    <row r="28" spans="2:71" s="1" customFormat="1">
      <c r="B28" s="32"/>
      <c r="L28" s="257" t="s">
        <v>36</v>
      </c>
      <c r="M28" s="257"/>
      <c r="N28" s="257"/>
      <c r="O28" s="257"/>
      <c r="P28" s="257"/>
      <c r="W28" s="257" t="s">
        <v>37</v>
      </c>
      <c r="X28" s="257"/>
      <c r="Y28" s="257"/>
      <c r="Z28" s="257"/>
      <c r="AA28" s="257"/>
      <c r="AB28" s="257"/>
      <c r="AC28" s="257"/>
      <c r="AD28" s="257"/>
      <c r="AE28" s="257"/>
      <c r="AK28" s="257" t="s">
        <v>38</v>
      </c>
      <c r="AL28" s="257"/>
      <c r="AM28" s="257"/>
      <c r="AN28" s="257"/>
      <c r="AO28" s="257"/>
      <c r="AR28" s="32"/>
      <c r="BE28" s="248"/>
    </row>
    <row r="29" spans="2:71" s="2" customFormat="1" ht="14.45" customHeight="1">
      <c r="B29" s="36"/>
      <c r="D29" s="27" t="s">
        <v>39</v>
      </c>
      <c r="F29" s="27" t="s">
        <v>40</v>
      </c>
      <c r="L29" s="260">
        <v>0.21</v>
      </c>
      <c r="M29" s="259"/>
      <c r="N29" s="259"/>
      <c r="O29" s="259"/>
      <c r="P29" s="259"/>
      <c r="W29" s="258">
        <f>ROUND(AZ54, 2)</f>
        <v>0</v>
      </c>
      <c r="X29" s="259"/>
      <c r="Y29" s="259"/>
      <c r="Z29" s="259"/>
      <c r="AA29" s="259"/>
      <c r="AB29" s="259"/>
      <c r="AC29" s="259"/>
      <c r="AD29" s="259"/>
      <c r="AE29" s="259"/>
      <c r="AK29" s="258">
        <f>ROUND(AV54, 2)</f>
        <v>0</v>
      </c>
      <c r="AL29" s="259"/>
      <c r="AM29" s="259"/>
      <c r="AN29" s="259"/>
      <c r="AO29" s="259"/>
      <c r="AR29" s="36"/>
      <c r="BE29" s="249"/>
    </row>
    <row r="30" spans="2:71" s="2" customFormat="1" ht="14.45" customHeight="1">
      <c r="B30" s="36"/>
      <c r="F30" s="27" t="s">
        <v>41</v>
      </c>
      <c r="L30" s="260">
        <v>0.12</v>
      </c>
      <c r="M30" s="259"/>
      <c r="N30" s="259"/>
      <c r="O30" s="259"/>
      <c r="P30" s="259"/>
      <c r="W30" s="258">
        <f>ROUND(BA54, 2)</f>
        <v>0</v>
      </c>
      <c r="X30" s="259"/>
      <c r="Y30" s="259"/>
      <c r="Z30" s="259"/>
      <c r="AA30" s="259"/>
      <c r="AB30" s="259"/>
      <c r="AC30" s="259"/>
      <c r="AD30" s="259"/>
      <c r="AE30" s="259"/>
      <c r="AK30" s="258">
        <f>ROUND(AW54, 2)</f>
        <v>0</v>
      </c>
      <c r="AL30" s="259"/>
      <c r="AM30" s="259"/>
      <c r="AN30" s="259"/>
      <c r="AO30" s="259"/>
      <c r="AR30" s="36"/>
      <c r="BE30" s="249"/>
    </row>
    <row r="31" spans="2:71" s="2" customFormat="1" ht="14.45" hidden="1" customHeight="1">
      <c r="B31" s="36"/>
      <c r="F31" s="27" t="s">
        <v>42</v>
      </c>
      <c r="L31" s="260">
        <v>0.21</v>
      </c>
      <c r="M31" s="259"/>
      <c r="N31" s="259"/>
      <c r="O31" s="259"/>
      <c r="P31" s="259"/>
      <c r="W31" s="258">
        <f>ROUND(BB54, 2)</f>
        <v>0</v>
      </c>
      <c r="X31" s="259"/>
      <c r="Y31" s="259"/>
      <c r="Z31" s="259"/>
      <c r="AA31" s="259"/>
      <c r="AB31" s="259"/>
      <c r="AC31" s="259"/>
      <c r="AD31" s="259"/>
      <c r="AE31" s="259"/>
      <c r="AK31" s="258">
        <v>0</v>
      </c>
      <c r="AL31" s="259"/>
      <c r="AM31" s="259"/>
      <c r="AN31" s="259"/>
      <c r="AO31" s="259"/>
      <c r="AR31" s="36"/>
      <c r="BE31" s="249"/>
    </row>
    <row r="32" spans="2:71" s="2" customFormat="1" ht="14.45" hidden="1" customHeight="1">
      <c r="B32" s="36"/>
      <c r="F32" s="27" t="s">
        <v>43</v>
      </c>
      <c r="L32" s="260">
        <v>0.12</v>
      </c>
      <c r="M32" s="259"/>
      <c r="N32" s="259"/>
      <c r="O32" s="259"/>
      <c r="P32" s="259"/>
      <c r="W32" s="258">
        <f>ROUND(BC54, 2)</f>
        <v>0</v>
      </c>
      <c r="X32" s="259"/>
      <c r="Y32" s="259"/>
      <c r="Z32" s="259"/>
      <c r="AA32" s="259"/>
      <c r="AB32" s="259"/>
      <c r="AC32" s="259"/>
      <c r="AD32" s="259"/>
      <c r="AE32" s="259"/>
      <c r="AK32" s="258">
        <v>0</v>
      </c>
      <c r="AL32" s="259"/>
      <c r="AM32" s="259"/>
      <c r="AN32" s="259"/>
      <c r="AO32" s="259"/>
      <c r="AR32" s="36"/>
      <c r="BE32" s="249"/>
    </row>
    <row r="33" spans="2:44" s="2" customFormat="1" ht="14.45" hidden="1" customHeight="1">
      <c r="B33" s="36"/>
      <c r="F33" s="27" t="s">
        <v>44</v>
      </c>
      <c r="L33" s="260">
        <v>0</v>
      </c>
      <c r="M33" s="259"/>
      <c r="N33" s="259"/>
      <c r="O33" s="259"/>
      <c r="P33" s="259"/>
      <c r="W33" s="258">
        <f>ROUND(BD54, 2)</f>
        <v>0</v>
      </c>
      <c r="X33" s="259"/>
      <c r="Y33" s="259"/>
      <c r="Z33" s="259"/>
      <c r="AA33" s="259"/>
      <c r="AB33" s="259"/>
      <c r="AC33" s="259"/>
      <c r="AD33" s="259"/>
      <c r="AE33" s="259"/>
      <c r="AK33" s="258">
        <v>0</v>
      </c>
      <c r="AL33" s="259"/>
      <c r="AM33" s="259"/>
      <c r="AN33" s="259"/>
      <c r="AO33" s="259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64" t="s">
        <v>47</v>
      </c>
      <c r="Y35" s="262"/>
      <c r="Z35" s="262"/>
      <c r="AA35" s="262"/>
      <c r="AB35" s="262"/>
      <c r="AC35" s="39"/>
      <c r="AD35" s="39"/>
      <c r="AE35" s="39"/>
      <c r="AF35" s="39"/>
      <c r="AG35" s="39"/>
      <c r="AH35" s="39"/>
      <c r="AI35" s="39"/>
      <c r="AJ35" s="39"/>
      <c r="AK35" s="261">
        <f>SUM(AK26:AK33)</f>
        <v>0</v>
      </c>
      <c r="AL35" s="262"/>
      <c r="AM35" s="262"/>
      <c r="AN35" s="262"/>
      <c r="AO35" s="263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48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22-2408_2</v>
      </c>
      <c r="AR44" s="45"/>
    </row>
    <row r="45" spans="2:44" s="4" customFormat="1" ht="36.950000000000003" customHeight="1">
      <c r="B45" s="46"/>
      <c r="C45" s="47" t="s">
        <v>16</v>
      </c>
      <c r="L45" s="244" t="str">
        <f>K6</f>
        <v>FN Brno - Rekonstrukce kliniky dětských infekčních nemocí a energeticky úsporná opatření objektu S</v>
      </c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 xml:space="preserve"> </v>
      </c>
      <c r="AI47" s="27" t="s">
        <v>23</v>
      </c>
      <c r="AM47" s="271" t="str">
        <f>IF(AN8= "","",AN8)</f>
        <v>31. 8. 2025</v>
      </c>
      <c r="AN47" s="271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 xml:space="preserve"> </v>
      </c>
      <c r="AI49" s="27" t="s">
        <v>30</v>
      </c>
      <c r="AM49" s="272" t="str">
        <f>IF(E17="","",E17)</f>
        <v xml:space="preserve"> </v>
      </c>
      <c r="AN49" s="273"/>
      <c r="AO49" s="273"/>
      <c r="AP49" s="273"/>
      <c r="AR49" s="32"/>
      <c r="AS49" s="275" t="s">
        <v>49</v>
      </c>
      <c r="AT49" s="276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28</v>
      </c>
      <c r="L50" s="3" t="str">
        <f>IF(E14= "Vyplň údaj","",E14)</f>
        <v/>
      </c>
      <c r="AI50" s="27" t="s">
        <v>32</v>
      </c>
      <c r="AM50" s="272" t="str">
        <f>IF(E20="","",E20)</f>
        <v xml:space="preserve"> </v>
      </c>
      <c r="AN50" s="273"/>
      <c r="AO50" s="273"/>
      <c r="AP50" s="273"/>
      <c r="AR50" s="32"/>
      <c r="AS50" s="277"/>
      <c r="AT50" s="278"/>
      <c r="BD50" s="53"/>
    </row>
    <row r="51" spans="1:91" s="1" customFormat="1" ht="10.9" customHeight="1">
      <c r="B51" s="32"/>
      <c r="AR51" s="32"/>
      <c r="AS51" s="277"/>
      <c r="AT51" s="278"/>
      <c r="BD51" s="53"/>
    </row>
    <row r="52" spans="1:91" s="1" customFormat="1" ht="29.25" customHeight="1">
      <c r="B52" s="32"/>
      <c r="C52" s="239" t="s">
        <v>50</v>
      </c>
      <c r="D52" s="240"/>
      <c r="E52" s="240"/>
      <c r="F52" s="240"/>
      <c r="G52" s="240"/>
      <c r="H52" s="54"/>
      <c r="I52" s="243" t="s">
        <v>51</v>
      </c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67" t="s">
        <v>52</v>
      </c>
      <c r="AH52" s="240"/>
      <c r="AI52" s="240"/>
      <c r="AJ52" s="240"/>
      <c r="AK52" s="240"/>
      <c r="AL52" s="240"/>
      <c r="AM52" s="240"/>
      <c r="AN52" s="243" t="s">
        <v>53</v>
      </c>
      <c r="AO52" s="240"/>
      <c r="AP52" s="240"/>
      <c r="AQ52" s="55" t="s">
        <v>54</v>
      </c>
      <c r="AR52" s="32"/>
      <c r="AS52" s="56" t="s">
        <v>55</v>
      </c>
      <c r="AT52" s="57" t="s">
        <v>56</v>
      </c>
      <c r="AU52" s="57" t="s">
        <v>57</v>
      </c>
      <c r="AV52" s="57" t="s">
        <v>58</v>
      </c>
      <c r="AW52" s="57" t="s">
        <v>59</v>
      </c>
      <c r="AX52" s="57" t="s">
        <v>60</v>
      </c>
      <c r="AY52" s="57" t="s">
        <v>61</v>
      </c>
      <c r="AZ52" s="57" t="s">
        <v>62</v>
      </c>
      <c r="BA52" s="57" t="s">
        <v>63</v>
      </c>
      <c r="BB52" s="57" t="s">
        <v>64</v>
      </c>
      <c r="BC52" s="57" t="s">
        <v>65</v>
      </c>
      <c r="BD52" s="58" t="s">
        <v>66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67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46">
        <f>ROUND(AG55,2)</f>
        <v>0</v>
      </c>
      <c r="AH54" s="246"/>
      <c r="AI54" s="246"/>
      <c r="AJ54" s="246"/>
      <c r="AK54" s="246"/>
      <c r="AL54" s="246"/>
      <c r="AM54" s="246"/>
      <c r="AN54" s="279">
        <f>SUM(AG54,AT54)</f>
        <v>0</v>
      </c>
      <c r="AO54" s="279"/>
      <c r="AP54" s="279"/>
      <c r="AQ54" s="64" t="s">
        <v>19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68</v>
      </c>
      <c r="BT54" s="69" t="s">
        <v>69</v>
      </c>
      <c r="BU54" s="70" t="s">
        <v>70</v>
      </c>
      <c r="BV54" s="69" t="s">
        <v>71</v>
      </c>
      <c r="BW54" s="69" t="s">
        <v>5</v>
      </c>
      <c r="BX54" s="69" t="s">
        <v>72</v>
      </c>
      <c r="CL54" s="69" t="s">
        <v>19</v>
      </c>
    </row>
    <row r="55" spans="1:91" s="6" customFormat="1" ht="24.75" customHeight="1">
      <c r="B55" s="71"/>
      <c r="C55" s="72"/>
      <c r="D55" s="241" t="s">
        <v>73</v>
      </c>
      <c r="E55" s="241"/>
      <c r="F55" s="241"/>
      <c r="G55" s="241"/>
      <c r="H55" s="241"/>
      <c r="I55" s="73"/>
      <c r="J55" s="241" t="s">
        <v>74</v>
      </c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69">
        <f>ROUND(AG56+SUM(AG57:AG60)+AG66,2)</f>
        <v>0</v>
      </c>
      <c r="AH55" s="270"/>
      <c r="AI55" s="270"/>
      <c r="AJ55" s="270"/>
      <c r="AK55" s="270"/>
      <c r="AL55" s="270"/>
      <c r="AM55" s="270"/>
      <c r="AN55" s="274">
        <f>SUM(AG55,AT55)</f>
        <v>0</v>
      </c>
      <c r="AO55" s="270"/>
      <c r="AP55" s="270"/>
      <c r="AQ55" s="74" t="s">
        <v>75</v>
      </c>
      <c r="AR55" s="71"/>
      <c r="AS55" s="75">
        <f>ROUND(AS56+SUM(AS57:AS60)+AS66,2)</f>
        <v>0</v>
      </c>
      <c r="AT55" s="76">
        <f>ROUND(SUM(AV55:AW55),2)</f>
        <v>0</v>
      </c>
      <c r="AU55" s="77">
        <f>ROUND(AU56+SUM(AU57:AU60)+AU66,5)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ROUND(AZ56+SUM(AZ57:AZ60)+AZ66,2)</f>
        <v>0</v>
      </c>
      <c r="BA55" s="76">
        <f>ROUND(BA56+SUM(BA57:BA60)+BA66,2)</f>
        <v>0</v>
      </c>
      <c r="BB55" s="76">
        <f>ROUND(BB56+SUM(BB57:BB60)+BB66,2)</f>
        <v>0</v>
      </c>
      <c r="BC55" s="76">
        <f>ROUND(BC56+SUM(BC57:BC60)+BC66,2)</f>
        <v>0</v>
      </c>
      <c r="BD55" s="78">
        <f>ROUND(BD56+SUM(BD57:BD60)+BD66,2)</f>
        <v>0</v>
      </c>
      <c r="BS55" s="79" t="s">
        <v>68</v>
      </c>
      <c r="BT55" s="79" t="s">
        <v>76</v>
      </c>
      <c r="BU55" s="79" t="s">
        <v>70</v>
      </c>
      <c r="BV55" s="79" t="s">
        <v>71</v>
      </c>
      <c r="BW55" s="79" t="s">
        <v>77</v>
      </c>
      <c r="BX55" s="79" t="s">
        <v>5</v>
      </c>
      <c r="CL55" s="79" t="s">
        <v>19</v>
      </c>
      <c r="CM55" s="79" t="s">
        <v>78</v>
      </c>
    </row>
    <row r="56" spans="1:91" s="3" customFormat="1" ht="23.25" customHeight="1">
      <c r="A56" s="80" t="s">
        <v>79</v>
      </c>
      <c r="B56" s="45"/>
      <c r="C56" s="9"/>
      <c r="D56" s="9"/>
      <c r="E56" s="242" t="s">
        <v>80</v>
      </c>
      <c r="F56" s="242"/>
      <c r="G56" s="242"/>
      <c r="H56" s="242"/>
      <c r="I56" s="242"/>
      <c r="J56" s="9"/>
      <c r="K56" s="242" t="s">
        <v>81</v>
      </c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65">
        <f>'D.1.1 BP_2 - ASŘ Bourací ...'!J32</f>
        <v>0</v>
      </c>
      <c r="AH56" s="266"/>
      <c r="AI56" s="266"/>
      <c r="AJ56" s="266"/>
      <c r="AK56" s="266"/>
      <c r="AL56" s="266"/>
      <c r="AM56" s="266"/>
      <c r="AN56" s="265">
        <f>SUM(AG56,AT56)</f>
        <v>0</v>
      </c>
      <c r="AO56" s="266"/>
      <c r="AP56" s="266"/>
      <c r="AQ56" s="81" t="s">
        <v>82</v>
      </c>
      <c r="AR56" s="45"/>
      <c r="AS56" s="82">
        <v>0</v>
      </c>
      <c r="AT56" s="83">
        <f>ROUND(SUM(AV56:AW56),2)</f>
        <v>0</v>
      </c>
      <c r="AU56" s="84">
        <f>'D.1.1 BP_2 - ASŘ Bourací ...'!P96</f>
        <v>0</v>
      </c>
      <c r="AV56" s="83">
        <f>'D.1.1 BP_2 - ASŘ Bourací ...'!J35</f>
        <v>0</v>
      </c>
      <c r="AW56" s="83">
        <f>'D.1.1 BP_2 - ASŘ Bourací ...'!J36</f>
        <v>0</v>
      </c>
      <c r="AX56" s="83">
        <f>'D.1.1 BP_2 - ASŘ Bourací ...'!J37</f>
        <v>0</v>
      </c>
      <c r="AY56" s="83">
        <f>'D.1.1 BP_2 - ASŘ Bourací ...'!J38</f>
        <v>0</v>
      </c>
      <c r="AZ56" s="83">
        <f>'D.1.1 BP_2 - ASŘ Bourací ...'!F35</f>
        <v>0</v>
      </c>
      <c r="BA56" s="83">
        <f>'D.1.1 BP_2 - ASŘ Bourací ...'!F36</f>
        <v>0</v>
      </c>
      <c r="BB56" s="83">
        <f>'D.1.1 BP_2 - ASŘ Bourací ...'!F37</f>
        <v>0</v>
      </c>
      <c r="BC56" s="83">
        <f>'D.1.1 BP_2 - ASŘ Bourací ...'!F38</f>
        <v>0</v>
      </c>
      <c r="BD56" s="85">
        <f>'D.1.1 BP_2 - ASŘ Bourací ...'!F39</f>
        <v>0</v>
      </c>
      <c r="BT56" s="25" t="s">
        <v>78</v>
      </c>
      <c r="BV56" s="25" t="s">
        <v>71</v>
      </c>
      <c r="BW56" s="25" t="s">
        <v>83</v>
      </c>
      <c r="BX56" s="25" t="s">
        <v>77</v>
      </c>
      <c r="CL56" s="25" t="s">
        <v>19</v>
      </c>
    </row>
    <row r="57" spans="1:91" s="3" customFormat="1" ht="23.25" customHeight="1">
      <c r="A57" s="80" t="s">
        <v>79</v>
      </c>
      <c r="B57" s="45"/>
      <c r="C57" s="9"/>
      <c r="D57" s="9"/>
      <c r="E57" s="242" t="s">
        <v>84</v>
      </c>
      <c r="F57" s="242"/>
      <c r="G57" s="242"/>
      <c r="H57" s="242"/>
      <c r="I57" s="242"/>
      <c r="J57" s="9"/>
      <c r="K57" s="242" t="s">
        <v>85</v>
      </c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2"/>
      <c r="AB57" s="242"/>
      <c r="AC57" s="242"/>
      <c r="AD57" s="242"/>
      <c r="AE57" s="242"/>
      <c r="AF57" s="242"/>
      <c r="AG57" s="265">
        <f>'D.1.1 NS_2 - ASŘ Nový stav'!J32</f>
        <v>0</v>
      </c>
      <c r="AH57" s="266"/>
      <c r="AI57" s="266"/>
      <c r="AJ57" s="266"/>
      <c r="AK57" s="266"/>
      <c r="AL57" s="266"/>
      <c r="AM57" s="266"/>
      <c r="AN57" s="265">
        <f>SUM(AG57,AT57)</f>
        <v>0</v>
      </c>
      <c r="AO57" s="266"/>
      <c r="AP57" s="266"/>
      <c r="AQ57" s="81" t="s">
        <v>82</v>
      </c>
      <c r="AR57" s="45"/>
      <c r="AS57" s="82">
        <v>0</v>
      </c>
      <c r="AT57" s="83">
        <f>ROUND(SUM(AV57:AW57),2)</f>
        <v>0</v>
      </c>
      <c r="AU57" s="84">
        <f>'D.1.1 NS_2 - ASŘ Nový stav'!P96</f>
        <v>0</v>
      </c>
      <c r="AV57" s="83">
        <f>'D.1.1 NS_2 - ASŘ Nový stav'!J35</f>
        <v>0</v>
      </c>
      <c r="AW57" s="83">
        <f>'D.1.1 NS_2 - ASŘ Nový stav'!J36</f>
        <v>0</v>
      </c>
      <c r="AX57" s="83">
        <f>'D.1.1 NS_2 - ASŘ Nový stav'!J37</f>
        <v>0</v>
      </c>
      <c r="AY57" s="83">
        <f>'D.1.1 NS_2 - ASŘ Nový stav'!J38</f>
        <v>0</v>
      </c>
      <c r="AZ57" s="83">
        <f>'D.1.1 NS_2 - ASŘ Nový stav'!F35</f>
        <v>0</v>
      </c>
      <c r="BA57" s="83">
        <f>'D.1.1 NS_2 - ASŘ Nový stav'!F36</f>
        <v>0</v>
      </c>
      <c r="BB57" s="83">
        <f>'D.1.1 NS_2 - ASŘ Nový stav'!F37</f>
        <v>0</v>
      </c>
      <c r="BC57" s="83">
        <f>'D.1.1 NS_2 - ASŘ Nový stav'!F38</f>
        <v>0</v>
      </c>
      <c r="BD57" s="85">
        <f>'D.1.1 NS_2 - ASŘ Nový stav'!F39</f>
        <v>0</v>
      </c>
      <c r="BT57" s="25" t="s">
        <v>78</v>
      </c>
      <c r="BV57" s="25" t="s">
        <v>71</v>
      </c>
      <c r="BW57" s="25" t="s">
        <v>86</v>
      </c>
      <c r="BX57" s="25" t="s">
        <v>77</v>
      </c>
      <c r="CL57" s="25" t="s">
        <v>19</v>
      </c>
    </row>
    <row r="58" spans="1:91" s="3" customFormat="1" ht="23.25" customHeight="1">
      <c r="A58" s="80" t="s">
        <v>79</v>
      </c>
      <c r="B58" s="45"/>
      <c r="C58" s="9"/>
      <c r="D58" s="9"/>
      <c r="E58" s="242" t="s">
        <v>87</v>
      </c>
      <c r="F58" s="242"/>
      <c r="G58" s="242"/>
      <c r="H58" s="242"/>
      <c r="I58" s="242"/>
      <c r="J58" s="9"/>
      <c r="K58" s="242" t="s">
        <v>88</v>
      </c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  <c r="AF58" s="242"/>
      <c r="AG58" s="265">
        <f>'D.1.1 VP_2 - ASŘ Výpis prvků'!J32</f>
        <v>0</v>
      </c>
      <c r="AH58" s="266"/>
      <c r="AI58" s="266"/>
      <c r="AJ58" s="266"/>
      <c r="AK58" s="266"/>
      <c r="AL58" s="266"/>
      <c r="AM58" s="266"/>
      <c r="AN58" s="265">
        <f>SUM(AG58,AT58)</f>
        <v>0</v>
      </c>
      <c r="AO58" s="266"/>
      <c r="AP58" s="266"/>
      <c r="AQ58" s="81" t="s">
        <v>82</v>
      </c>
      <c r="AR58" s="45"/>
      <c r="AS58" s="82">
        <v>0</v>
      </c>
      <c r="AT58" s="83">
        <f>ROUND(SUM(AV58:AW58),2)</f>
        <v>0</v>
      </c>
      <c r="AU58" s="84">
        <f>'D.1.1 VP_2 - ASŘ Výpis prvků'!P90</f>
        <v>0</v>
      </c>
      <c r="AV58" s="83">
        <f>'D.1.1 VP_2 - ASŘ Výpis prvků'!J35</f>
        <v>0</v>
      </c>
      <c r="AW58" s="83">
        <f>'D.1.1 VP_2 - ASŘ Výpis prvků'!J36</f>
        <v>0</v>
      </c>
      <c r="AX58" s="83">
        <f>'D.1.1 VP_2 - ASŘ Výpis prvků'!J37</f>
        <v>0</v>
      </c>
      <c r="AY58" s="83">
        <f>'D.1.1 VP_2 - ASŘ Výpis prvků'!J38</f>
        <v>0</v>
      </c>
      <c r="AZ58" s="83">
        <f>'D.1.1 VP_2 - ASŘ Výpis prvků'!F35</f>
        <v>0</v>
      </c>
      <c r="BA58" s="83">
        <f>'D.1.1 VP_2 - ASŘ Výpis prvků'!F36</f>
        <v>0</v>
      </c>
      <c r="BB58" s="83">
        <f>'D.1.1 VP_2 - ASŘ Výpis prvků'!F37</f>
        <v>0</v>
      </c>
      <c r="BC58" s="83">
        <f>'D.1.1 VP_2 - ASŘ Výpis prvků'!F38</f>
        <v>0</v>
      </c>
      <c r="BD58" s="85">
        <f>'D.1.1 VP_2 - ASŘ Výpis prvků'!F39</f>
        <v>0</v>
      </c>
      <c r="BT58" s="25" t="s">
        <v>78</v>
      </c>
      <c r="BV58" s="25" t="s">
        <v>71</v>
      </c>
      <c r="BW58" s="25" t="s">
        <v>89</v>
      </c>
      <c r="BX58" s="25" t="s">
        <v>77</v>
      </c>
      <c r="CL58" s="25" t="s">
        <v>19</v>
      </c>
    </row>
    <row r="59" spans="1:91" s="3" customFormat="1" ht="16.5" customHeight="1">
      <c r="A59" s="80" t="s">
        <v>79</v>
      </c>
      <c r="B59" s="45"/>
      <c r="C59" s="9"/>
      <c r="D59" s="9"/>
      <c r="E59" s="242" t="s">
        <v>90</v>
      </c>
      <c r="F59" s="242"/>
      <c r="G59" s="242"/>
      <c r="H59" s="242"/>
      <c r="I59" s="242"/>
      <c r="J59" s="9"/>
      <c r="K59" s="242" t="s">
        <v>91</v>
      </c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  <c r="AF59" s="242"/>
      <c r="AG59" s="265">
        <f>'D.1.2.2 - Vzduchotechnika'!J32</f>
        <v>0</v>
      </c>
      <c r="AH59" s="266"/>
      <c r="AI59" s="266"/>
      <c r="AJ59" s="266"/>
      <c r="AK59" s="266"/>
      <c r="AL59" s="266"/>
      <c r="AM59" s="266"/>
      <c r="AN59" s="265">
        <f>SUM(AG59,AT59)</f>
        <v>0</v>
      </c>
      <c r="AO59" s="266"/>
      <c r="AP59" s="266"/>
      <c r="AQ59" s="81" t="s">
        <v>82</v>
      </c>
      <c r="AR59" s="45"/>
      <c r="AS59" s="82">
        <v>0</v>
      </c>
      <c r="AT59" s="83">
        <f>ROUND(SUM(AV59:AW59),2)</f>
        <v>0</v>
      </c>
      <c r="AU59" s="84">
        <f>'D.1.2.2 - Vzduchotechnika'!P91</f>
        <v>0</v>
      </c>
      <c r="AV59" s="83">
        <f>'D.1.2.2 - Vzduchotechnika'!J35</f>
        <v>0</v>
      </c>
      <c r="AW59" s="83">
        <f>'D.1.2.2 - Vzduchotechnika'!J36</f>
        <v>0</v>
      </c>
      <c r="AX59" s="83">
        <f>'D.1.2.2 - Vzduchotechnika'!J37</f>
        <v>0</v>
      </c>
      <c r="AY59" s="83">
        <f>'D.1.2.2 - Vzduchotechnika'!J38</f>
        <v>0</v>
      </c>
      <c r="AZ59" s="83">
        <f>'D.1.2.2 - Vzduchotechnika'!F35</f>
        <v>0</v>
      </c>
      <c r="BA59" s="83">
        <f>'D.1.2.2 - Vzduchotechnika'!F36</f>
        <v>0</v>
      </c>
      <c r="BB59" s="83">
        <f>'D.1.2.2 - Vzduchotechnika'!F37</f>
        <v>0</v>
      </c>
      <c r="BC59" s="83">
        <f>'D.1.2.2 - Vzduchotechnika'!F38</f>
        <v>0</v>
      </c>
      <c r="BD59" s="85">
        <f>'D.1.2.2 - Vzduchotechnika'!F39</f>
        <v>0</v>
      </c>
      <c r="BT59" s="25" t="s">
        <v>78</v>
      </c>
      <c r="BV59" s="25" t="s">
        <v>71</v>
      </c>
      <c r="BW59" s="25" t="s">
        <v>92</v>
      </c>
      <c r="BX59" s="25" t="s">
        <v>77</v>
      </c>
      <c r="CL59" s="25" t="s">
        <v>19</v>
      </c>
    </row>
    <row r="60" spans="1:91" s="3" customFormat="1" ht="16.5" customHeight="1">
      <c r="B60" s="45"/>
      <c r="C60" s="9"/>
      <c r="D60" s="9"/>
      <c r="E60" s="242" t="s">
        <v>93</v>
      </c>
      <c r="F60" s="242"/>
      <c r="G60" s="242"/>
      <c r="H60" s="242"/>
      <c r="I60" s="242"/>
      <c r="J60" s="9"/>
      <c r="K60" s="242" t="s">
        <v>94</v>
      </c>
      <c r="L60" s="242"/>
      <c r="M60" s="242"/>
      <c r="N60" s="242"/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42"/>
      <c r="AA60" s="242"/>
      <c r="AB60" s="242"/>
      <c r="AC60" s="242"/>
      <c r="AD60" s="242"/>
      <c r="AE60" s="242"/>
      <c r="AF60" s="242"/>
      <c r="AG60" s="268">
        <f>ROUND(SUM(AG61:AG65),2)</f>
        <v>0</v>
      </c>
      <c r="AH60" s="266"/>
      <c r="AI60" s="266"/>
      <c r="AJ60" s="266"/>
      <c r="AK60" s="266"/>
      <c r="AL60" s="266"/>
      <c r="AM60" s="266"/>
      <c r="AN60" s="265">
        <f>SUM(AG60,AT60)</f>
        <v>0</v>
      </c>
      <c r="AO60" s="266"/>
      <c r="AP60" s="266"/>
      <c r="AQ60" s="81" t="s">
        <v>82</v>
      </c>
      <c r="AR60" s="45"/>
      <c r="AS60" s="82">
        <f>ROUND(SUM(AS61:AS65),2)</f>
        <v>0</v>
      </c>
      <c r="AT60" s="83">
        <f>ROUND(SUM(AV60:AW60),2)</f>
        <v>0</v>
      </c>
      <c r="AU60" s="84">
        <f>ROUND(SUM(AU61:AU65),5)</f>
        <v>0</v>
      </c>
      <c r="AV60" s="83">
        <f>ROUND(AZ60*L29,2)</f>
        <v>0</v>
      </c>
      <c r="AW60" s="83">
        <f>ROUND(BA60*L30,2)</f>
        <v>0</v>
      </c>
      <c r="AX60" s="83">
        <f>ROUND(BB60*L29,2)</f>
        <v>0</v>
      </c>
      <c r="AY60" s="83">
        <f>ROUND(BC60*L30,2)</f>
        <v>0</v>
      </c>
      <c r="AZ60" s="83">
        <f>ROUND(SUM(AZ61:AZ65),2)</f>
        <v>0</v>
      </c>
      <c r="BA60" s="83">
        <f>ROUND(SUM(BA61:BA65),2)</f>
        <v>0</v>
      </c>
      <c r="BB60" s="83">
        <f>ROUND(SUM(BB61:BB65),2)</f>
        <v>0</v>
      </c>
      <c r="BC60" s="83">
        <f>ROUND(SUM(BC61:BC65),2)</f>
        <v>0</v>
      </c>
      <c r="BD60" s="85">
        <f>ROUND(SUM(BD61:BD65),2)</f>
        <v>0</v>
      </c>
      <c r="BS60" s="25" t="s">
        <v>68</v>
      </c>
      <c r="BT60" s="25" t="s">
        <v>78</v>
      </c>
      <c r="BU60" s="25" t="s">
        <v>70</v>
      </c>
      <c r="BV60" s="25" t="s">
        <v>71</v>
      </c>
      <c r="BW60" s="25" t="s">
        <v>95</v>
      </c>
      <c r="BX60" s="25" t="s">
        <v>77</v>
      </c>
      <c r="CL60" s="25" t="s">
        <v>19</v>
      </c>
    </row>
    <row r="61" spans="1:91" s="3" customFormat="1" ht="16.5" customHeight="1">
      <c r="A61" s="80" t="s">
        <v>79</v>
      </c>
      <c r="B61" s="45"/>
      <c r="C61" s="9"/>
      <c r="D61" s="9"/>
      <c r="E61" s="9"/>
      <c r="F61" s="242" t="s">
        <v>96</v>
      </c>
      <c r="G61" s="242"/>
      <c r="H61" s="242"/>
      <c r="I61" s="242"/>
      <c r="J61" s="242"/>
      <c r="K61" s="9"/>
      <c r="L61" s="242" t="s">
        <v>97</v>
      </c>
      <c r="M61" s="242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42"/>
      <c r="AA61" s="242"/>
      <c r="AB61" s="242"/>
      <c r="AC61" s="242"/>
      <c r="AD61" s="242"/>
      <c r="AE61" s="242"/>
      <c r="AF61" s="242"/>
      <c r="AG61" s="265">
        <f>'D.1.2.4.1 - AC část'!J34</f>
        <v>0</v>
      </c>
      <c r="AH61" s="266"/>
      <c r="AI61" s="266"/>
      <c r="AJ61" s="266"/>
      <c r="AK61" s="266"/>
      <c r="AL61" s="266"/>
      <c r="AM61" s="266"/>
      <c r="AN61" s="265">
        <f>SUM(AG61,AT61)</f>
        <v>0</v>
      </c>
      <c r="AO61" s="266"/>
      <c r="AP61" s="266"/>
      <c r="AQ61" s="81" t="s">
        <v>82</v>
      </c>
      <c r="AR61" s="45"/>
      <c r="AS61" s="82">
        <v>0</v>
      </c>
      <c r="AT61" s="83">
        <f>ROUND(SUM(AV61:AW61),2)</f>
        <v>0</v>
      </c>
      <c r="AU61" s="84">
        <f>'D.1.2.4.1 - AC část'!P95</f>
        <v>0</v>
      </c>
      <c r="AV61" s="83">
        <f>'D.1.2.4.1 - AC část'!J37</f>
        <v>0</v>
      </c>
      <c r="AW61" s="83">
        <f>'D.1.2.4.1 - AC část'!J38</f>
        <v>0</v>
      </c>
      <c r="AX61" s="83">
        <f>'D.1.2.4.1 - AC část'!J39</f>
        <v>0</v>
      </c>
      <c r="AY61" s="83">
        <f>'D.1.2.4.1 - AC část'!J40</f>
        <v>0</v>
      </c>
      <c r="AZ61" s="83">
        <f>'D.1.2.4.1 - AC část'!F37</f>
        <v>0</v>
      </c>
      <c r="BA61" s="83">
        <f>'D.1.2.4.1 - AC část'!F38</f>
        <v>0</v>
      </c>
      <c r="BB61" s="83">
        <f>'D.1.2.4.1 - AC část'!F39</f>
        <v>0</v>
      </c>
      <c r="BC61" s="83">
        <f>'D.1.2.4.1 - AC část'!F40</f>
        <v>0</v>
      </c>
      <c r="BD61" s="85">
        <f>'D.1.2.4.1 - AC část'!F41</f>
        <v>0</v>
      </c>
      <c r="BT61" s="25" t="s">
        <v>98</v>
      </c>
      <c r="BV61" s="25" t="s">
        <v>71</v>
      </c>
      <c r="BW61" s="25" t="s">
        <v>99</v>
      </c>
      <c r="BX61" s="25" t="s">
        <v>95</v>
      </c>
      <c r="CL61" s="25" t="s">
        <v>19</v>
      </c>
    </row>
    <row r="62" spans="1:91" s="3" customFormat="1" ht="16.5" customHeight="1">
      <c r="A62" s="80" t="s">
        <v>79</v>
      </c>
      <c r="B62" s="45"/>
      <c r="C62" s="9"/>
      <c r="D62" s="9"/>
      <c r="E62" s="9"/>
      <c r="F62" s="242" t="s">
        <v>100</v>
      </c>
      <c r="G62" s="242"/>
      <c r="H62" s="242"/>
      <c r="I62" s="242"/>
      <c r="J62" s="242"/>
      <c r="K62" s="9"/>
      <c r="L62" s="242" t="s">
        <v>101</v>
      </c>
      <c r="M62" s="242"/>
      <c r="N62" s="242"/>
      <c r="O62" s="242"/>
      <c r="P62" s="242"/>
      <c r="Q62" s="242"/>
      <c r="R62" s="242"/>
      <c r="S62" s="242"/>
      <c r="T62" s="242"/>
      <c r="U62" s="242"/>
      <c r="V62" s="242"/>
      <c r="W62" s="242"/>
      <c r="X62" s="242"/>
      <c r="Y62" s="242"/>
      <c r="Z62" s="242"/>
      <c r="AA62" s="242"/>
      <c r="AB62" s="242"/>
      <c r="AC62" s="242"/>
      <c r="AD62" s="242"/>
      <c r="AE62" s="242"/>
      <c r="AF62" s="242"/>
      <c r="AG62" s="265">
        <f>'D.1.2.4.2 - DC část'!J34</f>
        <v>0</v>
      </c>
      <c r="AH62" s="266"/>
      <c r="AI62" s="266"/>
      <c r="AJ62" s="266"/>
      <c r="AK62" s="266"/>
      <c r="AL62" s="266"/>
      <c r="AM62" s="266"/>
      <c r="AN62" s="265">
        <f>SUM(AG62,AT62)</f>
        <v>0</v>
      </c>
      <c r="AO62" s="266"/>
      <c r="AP62" s="266"/>
      <c r="AQ62" s="81" t="s">
        <v>82</v>
      </c>
      <c r="AR62" s="45"/>
      <c r="AS62" s="82">
        <v>0</v>
      </c>
      <c r="AT62" s="83">
        <f>ROUND(SUM(AV62:AW62),2)</f>
        <v>0</v>
      </c>
      <c r="AU62" s="84">
        <f>'D.1.2.4.2 - DC část'!P93</f>
        <v>0</v>
      </c>
      <c r="AV62" s="83">
        <f>'D.1.2.4.2 - DC část'!J37</f>
        <v>0</v>
      </c>
      <c r="AW62" s="83">
        <f>'D.1.2.4.2 - DC část'!J38</f>
        <v>0</v>
      </c>
      <c r="AX62" s="83">
        <f>'D.1.2.4.2 - DC část'!J39</f>
        <v>0</v>
      </c>
      <c r="AY62" s="83">
        <f>'D.1.2.4.2 - DC část'!J40</f>
        <v>0</v>
      </c>
      <c r="AZ62" s="83">
        <f>'D.1.2.4.2 - DC část'!F37</f>
        <v>0</v>
      </c>
      <c r="BA62" s="83">
        <f>'D.1.2.4.2 - DC část'!F38</f>
        <v>0</v>
      </c>
      <c r="BB62" s="83">
        <f>'D.1.2.4.2 - DC část'!F39</f>
        <v>0</v>
      </c>
      <c r="BC62" s="83">
        <f>'D.1.2.4.2 - DC část'!F40</f>
        <v>0</v>
      </c>
      <c r="BD62" s="85">
        <f>'D.1.2.4.2 - DC část'!F41</f>
        <v>0</v>
      </c>
      <c r="BT62" s="25" t="s">
        <v>98</v>
      </c>
      <c r="BV62" s="25" t="s">
        <v>71</v>
      </c>
      <c r="BW62" s="25" t="s">
        <v>102</v>
      </c>
      <c r="BX62" s="25" t="s">
        <v>95</v>
      </c>
      <c r="CL62" s="25" t="s">
        <v>19</v>
      </c>
    </row>
    <row r="63" spans="1:91" s="3" customFormat="1" ht="16.5" customHeight="1">
      <c r="A63" s="80" t="s">
        <v>79</v>
      </c>
      <c r="B63" s="45"/>
      <c r="C63" s="9"/>
      <c r="D63" s="9"/>
      <c r="E63" s="9"/>
      <c r="F63" s="242" t="s">
        <v>103</v>
      </c>
      <c r="G63" s="242"/>
      <c r="H63" s="242"/>
      <c r="I63" s="242"/>
      <c r="J63" s="242"/>
      <c r="K63" s="9"/>
      <c r="L63" s="242" t="s">
        <v>104</v>
      </c>
      <c r="M63" s="242"/>
      <c r="N63" s="242"/>
      <c r="O63" s="242"/>
      <c r="P63" s="242"/>
      <c r="Q63" s="242"/>
      <c r="R63" s="242"/>
      <c r="S63" s="242"/>
      <c r="T63" s="242"/>
      <c r="U63" s="242"/>
      <c r="V63" s="242"/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65">
        <f>'D.1.2.4.3 - Konstrukce'!J34</f>
        <v>0</v>
      </c>
      <c r="AH63" s="266"/>
      <c r="AI63" s="266"/>
      <c r="AJ63" s="266"/>
      <c r="AK63" s="266"/>
      <c r="AL63" s="266"/>
      <c r="AM63" s="266"/>
      <c r="AN63" s="265">
        <f>SUM(AG63,AT63)</f>
        <v>0</v>
      </c>
      <c r="AO63" s="266"/>
      <c r="AP63" s="266"/>
      <c r="AQ63" s="81" t="s">
        <v>82</v>
      </c>
      <c r="AR63" s="45"/>
      <c r="AS63" s="82">
        <v>0</v>
      </c>
      <c r="AT63" s="83">
        <f>ROUND(SUM(AV63:AW63),2)</f>
        <v>0</v>
      </c>
      <c r="AU63" s="84">
        <f>'D.1.2.4.3 - Konstrukce'!P93</f>
        <v>0</v>
      </c>
      <c r="AV63" s="83">
        <f>'D.1.2.4.3 - Konstrukce'!J37</f>
        <v>0</v>
      </c>
      <c r="AW63" s="83">
        <f>'D.1.2.4.3 - Konstrukce'!J38</f>
        <v>0</v>
      </c>
      <c r="AX63" s="83">
        <f>'D.1.2.4.3 - Konstrukce'!J39</f>
        <v>0</v>
      </c>
      <c r="AY63" s="83">
        <f>'D.1.2.4.3 - Konstrukce'!J40</f>
        <v>0</v>
      </c>
      <c r="AZ63" s="83">
        <f>'D.1.2.4.3 - Konstrukce'!F37</f>
        <v>0</v>
      </c>
      <c r="BA63" s="83">
        <f>'D.1.2.4.3 - Konstrukce'!F38</f>
        <v>0</v>
      </c>
      <c r="BB63" s="83">
        <f>'D.1.2.4.3 - Konstrukce'!F39</f>
        <v>0</v>
      </c>
      <c r="BC63" s="83">
        <f>'D.1.2.4.3 - Konstrukce'!F40</f>
        <v>0</v>
      </c>
      <c r="BD63" s="85">
        <f>'D.1.2.4.3 - Konstrukce'!F41</f>
        <v>0</v>
      </c>
      <c r="BT63" s="25" t="s">
        <v>98</v>
      </c>
      <c r="BV63" s="25" t="s">
        <v>71</v>
      </c>
      <c r="BW63" s="25" t="s">
        <v>105</v>
      </c>
      <c r="BX63" s="25" t="s">
        <v>95</v>
      </c>
      <c r="CL63" s="25" t="s">
        <v>19</v>
      </c>
    </row>
    <row r="64" spans="1:91" s="3" customFormat="1" ht="16.5" customHeight="1">
      <c r="A64" s="80" t="s">
        <v>79</v>
      </c>
      <c r="B64" s="45"/>
      <c r="C64" s="9"/>
      <c r="D64" s="9"/>
      <c r="E64" s="9"/>
      <c r="F64" s="242" t="s">
        <v>106</v>
      </c>
      <c r="G64" s="242"/>
      <c r="H64" s="242"/>
      <c r="I64" s="242"/>
      <c r="J64" s="242"/>
      <c r="K64" s="9"/>
      <c r="L64" s="242" t="s">
        <v>107</v>
      </c>
      <c r="M64" s="242"/>
      <c r="N64" s="242"/>
      <c r="O64" s="242"/>
      <c r="P64" s="242"/>
      <c r="Q64" s="242"/>
      <c r="R64" s="242"/>
      <c r="S64" s="242"/>
      <c r="T64" s="242"/>
      <c r="U64" s="242"/>
      <c r="V64" s="242"/>
      <c r="W64" s="242"/>
      <c r="X64" s="242"/>
      <c r="Y64" s="242"/>
      <c r="Z64" s="242"/>
      <c r="AA64" s="242"/>
      <c r="AB64" s="242"/>
      <c r="AC64" s="242"/>
      <c r="AD64" s="242"/>
      <c r="AE64" s="242"/>
      <c r="AF64" s="242"/>
      <c r="AG64" s="265">
        <f>'D.1.2.4.4 - Střídače a pa...'!J34</f>
        <v>0</v>
      </c>
      <c r="AH64" s="266"/>
      <c r="AI64" s="266"/>
      <c r="AJ64" s="266"/>
      <c r="AK64" s="266"/>
      <c r="AL64" s="266"/>
      <c r="AM64" s="266"/>
      <c r="AN64" s="265">
        <f>SUM(AG64,AT64)</f>
        <v>0</v>
      </c>
      <c r="AO64" s="266"/>
      <c r="AP64" s="266"/>
      <c r="AQ64" s="81" t="s">
        <v>82</v>
      </c>
      <c r="AR64" s="45"/>
      <c r="AS64" s="82">
        <v>0</v>
      </c>
      <c r="AT64" s="83">
        <f>ROUND(SUM(AV64:AW64),2)</f>
        <v>0</v>
      </c>
      <c r="AU64" s="84">
        <f>'D.1.2.4.4 - Střídače a pa...'!P94</f>
        <v>0</v>
      </c>
      <c r="AV64" s="83">
        <f>'D.1.2.4.4 - Střídače a pa...'!J37</f>
        <v>0</v>
      </c>
      <c r="AW64" s="83">
        <f>'D.1.2.4.4 - Střídače a pa...'!J38</f>
        <v>0</v>
      </c>
      <c r="AX64" s="83">
        <f>'D.1.2.4.4 - Střídače a pa...'!J39</f>
        <v>0</v>
      </c>
      <c r="AY64" s="83">
        <f>'D.1.2.4.4 - Střídače a pa...'!J40</f>
        <v>0</v>
      </c>
      <c r="AZ64" s="83">
        <f>'D.1.2.4.4 - Střídače a pa...'!F37</f>
        <v>0</v>
      </c>
      <c r="BA64" s="83">
        <f>'D.1.2.4.4 - Střídače a pa...'!F38</f>
        <v>0</v>
      </c>
      <c r="BB64" s="83">
        <f>'D.1.2.4.4 - Střídače a pa...'!F39</f>
        <v>0</v>
      </c>
      <c r="BC64" s="83">
        <f>'D.1.2.4.4 - Střídače a pa...'!F40</f>
        <v>0</v>
      </c>
      <c r="BD64" s="85">
        <f>'D.1.2.4.4 - Střídače a pa...'!F41</f>
        <v>0</v>
      </c>
      <c r="BT64" s="25" t="s">
        <v>98</v>
      </c>
      <c r="BV64" s="25" t="s">
        <v>71</v>
      </c>
      <c r="BW64" s="25" t="s">
        <v>108</v>
      </c>
      <c r="BX64" s="25" t="s">
        <v>95</v>
      </c>
      <c r="CL64" s="25" t="s">
        <v>19</v>
      </c>
    </row>
    <row r="65" spans="1:90" s="3" customFormat="1" ht="16.5" customHeight="1">
      <c r="A65" s="80" t="s">
        <v>79</v>
      </c>
      <c r="B65" s="45"/>
      <c r="C65" s="9"/>
      <c r="D65" s="9"/>
      <c r="E65" s="9"/>
      <c r="F65" s="242" t="s">
        <v>109</v>
      </c>
      <c r="G65" s="242"/>
      <c r="H65" s="242"/>
      <c r="I65" s="242"/>
      <c r="J65" s="242"/>
      <c r="K65" s="9"/>
      <c r="L65" s="242" t="s">
        <v>110</v>
      </c>
      <c r="M65" s="242"/>
      <c r="N65" s="242"/>
      <c r="O65" s="242"/>
      <c r="P65" s="242"/>
      <c r="Q65" s="242"/>
      <c r="R65" s="242"/>
      <c r="S65" s="242"/>
      <c r="T65" s="242"/>
      <c r="U65" s="242"/>
      <c r="V65" s="242"/>
      <c r="W65" s="242"/>
      <c r="X65" s="242"/>
      <c r="Y65" s="242"/>
      <c r="Z65" s="242"/>
      <c r="AA65" s="242"/>
      <c r="AB65" s="242"/>
      <c r="AC65" s="242"/>
      <c r="AD65" s="242"/>
      <c r="AE65" s="242"/>
      <c r="AF65" s="242"/>
      <c r="AG65" s="265">
        <f>'D.1.2.4.5 - VRN'!J34</f>
        <v>0</v>
      </c>
      <c r="AH65" s="266"/>
      <c r="AI65" s="266"/>
      <c r="AJ65" s="266"/>
      <c r="AK65" s="266"/>
      <c r="AL65" s="266"/>
      <c r="AM65" s="266"/>
      <c r="AN65" s="265">
        <f>SUM(AG65,AT65)</f>
        <v>0</v>
      </c>
      <c r="AO65" s="266"/>
      <c r="AP65" s="266"/>
      <c r="AQ65" s="81" t="s">
        <v>82</v>
      </c>
      <c r="AR65" s="45"/>
      <c r="AS65" s="82">
        <v>0</v>
      </c>
      <c r="AT65" s="83">
        <f>ROUND(SUM(AV65:AW65),2)</f>
        <v>0</v>
      </c>
      <c r="AU65" s="84">
        <f>'D.1.2.4.5 - VRN'!P93</f>
        <v>0</v>
      </c>
      <c r="AV65" s="83">
        <f>'D.1.2.4.5 - VRN'!J37</f>
        <v>0</v>
      </c>
      <c r="AW65" s="83">
        <f>'D.1.2.4.5 - VRN'!J38</f>
        <v>0</v>
      </c>
      <c r="AX65" s="83">
        <f>'D.1.2.4.5 - VRN'!J39</f>
        <v>0</v>
      </c>
      <c r="AY65" s="83">
        <f>'D.1.2.4.5 - VRN'!J40</f>
        <v>0</v>
      </c>
      <c r="AZ65" s="83">
        <f>'D.1.2.4.5 - VRN'!F37</f>
        <v>0</v>
      </c>
      <c r="BA65" s="83">
        <f>'D.1.2.4.5 - VRN'!F38</f>
        <v>0</v>
      </c>
      <c r="BB65" s="83">
        <f>'D.1.2.4.5 - VRN'!F39</f>
        <v>0</v>
      </c>
      <c r="BC65" s="83">
        <f>'D.1.2.4.5 - VRN'!F40</f>
        <v>0</v>
      </c>
      <c r="BD65" s="85">
        <f>'D.1.2.4.5 - VRN'!F41</f>
        <v>0</v>
      </c>
      <c r="BT65" s="25" t="s">
        <v>98</v>
      </c>
      <c r="BV65" s="25" t="s">
        <v>71</v>
      </c>
      <c r="BW65" s="25" t="s">
        <v>111</v>
      </c>
      <c r="BX65" s="25" t="s">
        <v>95</v>
      </c>
      <c r="CL65" s="25" t="s">
        <v>19</v>
      </c>
    </row>
    <row r="66" spans="1:90" s="3" customFormat="1" ht="16.5" customHeight="1">
      <c r="A66" s="80" t="s">
        <v>79</v>
      </c>
      <c r="B66" s="45"/>
      <c r="C66" s="9"/>
      <c r="D66" s="9"/>
      <c r="E66" s="242" t="s">
        <v>112</v>
      </c>
      <c r="F66" s="242"/>
      <c r="G66" s="242"/>
      <c r="H66" s="242"/>
      <c r="I66" s="242"/>
      <c r="J66" s="9"/>
      <c r="K66" s="242" t="s">
        <v>113</v>
      </c>
      <c r="L66" s="242"/>
      <c r="M66" s="242"/>
      <c r="N66" s="242"/>
      <c r="O66" s="242"/>
      <c r="P66" s="242"/>
      <c r="Q66" s="242"/>
      <c r="R66" s="242"/>
      <c r="S66" s="242"/>
      <c r="T66" s="242"/>
      <c r="U66" s="242"/>
      <c r="V66" s="242"/>
      <c r="W66" s="242"/>
      <c r="X66" s="242"/>
      <c r="Y66" s="242"/>
      <c r="Z66" s="242"/>
      <c r="AA66" s="242"/>
      <c r="AB66" s="242"/>
      <c r="AC66" s="242"/>
      <c r="AD66" s="242"/>
      <c r="AE66" s="242"/>
      <c r="AF66" s="242"/>
      <c r="AG66" s="265">
        <f>'D.1.2.4_S - Silnoproud'!J32</f>
        <v>0</v>
      </c>
      <c r="AH66" s="266"/>
      <c r="AI66" s="266"/>
      <c r="AJ66" s="266"/>
      <c r="AK66" s="266"/>
      <c r="AL66" s="266"/>
      <c r="AM66" s="266"/>
      <c r="AN66" s="265">
        <f>SUM(AG66,AT66)</f>
        <v>0</v>
      </c>
      <c r="AO66" s="266"/>
      <c r="AP66" s="266"/>
      <c r="AQ66" s="81" t="s">
        <v>82</v>
      </c>
      <c r="AR66" s="45"/>
      <c r="AS66" s="86">
        <v>0</v>
      </c>
      <c r="AT66" s="87">
        <f>ROUND(SUM(AV66:AW66),2)</f>
        <v>0</v>
      </c>
      <c r="AU66" s="88">
        <f>'D.1.2.4_S - Silnoproud'!P94</f>
        <v>0</v>
      </c>
      <c r="AV66" s="87">
        <f>'D.1.2.4_S - Silnoproud'!J35</f>
        <v>0</v>
      </c>
      <c r="AW66" s="87">
        <f>'D.1.2.4_S - Silnoproud'!J36</f>
        <v>0</v>
      </c>
      <c r="AX66" s="87">
        <f>'D.1.2.4_S - Silnoproud'!J37</f>
        <v>0</v>
      </c>
      <c r="AY66" s="87">
        <f>'D.1.2.4_S - Silnoproud'!J38</f>
        <v>0</v>
      </c>
      <c r="AZ66" s="87">
        <f>'D.1.2.4_S - Silnoproud'!F35</f>
        <v>0</v>
      </c>
      <c r="BA66" s="87">
        <f>'D.1.2.4_S - Silnoproud'!F36</f>
        <v>0</v>
      </c>
      <c r="BB66" s="87">
        <f>'D.1.2.4_S - Silnoproud'!F37</f>
        <v>0</v>
      </c>
      <c r="BC66" s="87">
        <f>'D.1.2.4_S - Silnoproud'!F38</f>
        <v>0</v>
      </c>
      <c r="BD66" s="89">
        <f>'D.1.2.4_S - Silnoproud'!F39</f>
        <v>0</v>
      </c>
      <c r="BT66" s="25" t="s">
        <v>78</v>
      </c>
      <c r="BV66" s="25" t="s">
        <v>71</v>
      </c>
      <c r="BW66" s="25" t="s">
        <v>114</v>
      </c>
      <c r="BX66" s="25" t="s">
        <v>77</v>
      </c>
      <c r="CL66" s="25" t="s">
        <v>19</v>
      </c>
    </row>
    <row r="67" spans="1:90" s="1" customFormat="1" ht="30" customHeight="1">
      <c r="B67" s="32"/>
      <c r="AR67" s="32"/>
    </row>
    <row r="68" spans="1:90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32"/>
    </row>
  </sheetData>
  <sheetProtection algorithmName="SHA-512" hashValue="RxGU2yyRgL2Lb/Q3kwrSW1sSToOxJWvTTEhvvxMf9+k5fAQ6ySimZa7eU1BmyApN+mq2fwfmJmWC/G1+UGjk+Q==" saltValue="uX61j6fuGfuEzheLPAIcv3KlAcY4KiMM/JvBMPahEVQ5QpH8wKmi+M9JmitPdN6pF1siGz18tdzrX6fklNwPeA==" spinCount="100000" sheet="1" objects="1" scenarios="1" formatColumns="0" formatRows="0"/>
  <mergeCells count="86">
    <mergeCell ref="AS49:AT51"/>
    <mergeCell ref="AN65:AP65"/>
    <mergeCell ref="AG65:AM65"/>
    <mergeCell ref="AN66:AP66"/>
    <mergeCell ref="AG66:AM66"/>
    <mergeCell ref="AN54:AP54"/>
    <mergeCell ref="AR2:BE2"/>
    <mergeCell ref="AG57:AM57"/>
    <mergeCell ref="AG64:AM64"/>
    <mergeCell ref="AG63:AM63"/>
    <mergeCell ref="AG62:AM62"/>
    <mergeCell ref="AG52:AM52"/>
    <mergeCell ref="AG60:AM60"/>
    <mergeCell ref="AG61:AM61"/>
    <mergeCell ref="AG56:AM56"/>
    <mergeCell ref="AG59:AM59"/>
    <mergeCell ref="AG58:AM58"/>
    <mergeCell ref="AG55:AM55"/>
    <mergeCell ref="AM47:AN47"/>
    <mergeCell ref="AM49:AP49"/>
    <mergeCell ref="AM50:AP50"/>
    <mergeCell ref="AN64:AP64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L45:AO45"/>
    <mergeCell ref="F65:J65"/>
    <mergeCell ref="L65:AF65"/>
    <mergeCell ref="E66:I66"/>
    <mergeCell ref="K66:AF66"/>
    <mergeCell ref="AG54:AM54"/>
    <mergeCell ref="AN63:AP63"/>
    <mergeCell ref="AN56:AP56"/>
    <mergeCell ref="AN52:AP52"/>
    <mergeCell ref="AN59:AP59"/>
    <mergeCell ref="AN57:AP57"/>
    <mergeCell ref="AN61:AP61"/>
    <mergeCell ref="AN60:AP60"/>
    <mergeCell ref="AN55:AP55"/>
    <mergeCell ref="AN62:AP62"/>
    <mergeCell ref="AN58:AP58"/>
    <mergeCell ref="F61:J61"/>
    <mergeCell ref="F62:J62"/>
    <mergeCell ref="F63:J63"/>
    <mergeCell ref="F64:J64"/>
    <mergeCell ref="I52:AF52"/>
    <mergeCell ref="J55:AF55"/>
    <mergeCell ref="K60:AF60"/>
    <mergeCell ref="K59:AF59"/>
    <mergeCell ref="K56:AF56"/>
    <mergeCell ref="K58:AF58"/>
    <mergeCell ref="K57:AF57"/>
    <mergeCell ref="L62:AF62"/>
    <mergeCell ref="L63:AF63"/>
    <mergeCell ref="L64:AF64"/>
    <mergeCell ref="L61:AF61"/>
    <mergeCell ref="C52:G52"/>
    <mergeCell ref="D55:H55"/>
    <mergeCell ref="E60:I60"/>
    <mergeCell ref="E56:I56"/>
    <mergeCell ref="E59:I59"/>
    <mergeCell ref="E58:I58"/>
    <mergeCell ref="E57:I57"/>
  </mergeCells>
  <hyperlinks>
    <hyperlink ref="A56" location="'D.1.1 BP_2 - ASŘ Bourací ...'!C2" display="/" xr:uid="{00000000-0004-0000-0000-000000000000}"/>
    <hyperlink ref="A57" location="'D.1.1 NS_2 - ASŘ Nový stav'!C2" display="/" xr:uid="{00000000-0004-0000-0000-000001000000}"/>
    <hyperlink ref="A58" location="'D.1.1 VP_2 - ASŘ Výpis prvků'!C2" display="/" xr:uid="{00000000-0004-0000-0000-000002000000}"/>
    <hyperlink ref="A59" location="'D.1.2.2 - Vzduchotechnika'!C2" display="/" xr:uid="{00000000-0004-0000-0000-000003000000}"/>
    <hyperlink ref="A61" location="'D.1.2.4.1 - AC část'!C2" display="/" xr:uid="{00000000-0004-0000-0000-000004000000}"/>
    <hyperlink ref="A62" location="'D.1.2.4.2 - DC část'!C2" display="/" xr:uid="{00000000-0004-0000-0000-000005000000}"/>
    <hyperlink ref="A63" location="'D.1.2.4.3 - Konstrukce'!C2" display="/" xr:uid="{00000000-0004-0000-0000-000006000000}"/>
    <hyperlink ref="A64" location="'D.1.2.4.4 - Střídače a pa...'!C2" display="/" xr:uid="{00000000-0004-0000-0000-000007000000}"/>
    <hyperlink ref="A65" location="'D.1.2.4.5 - VRN'!C2" display="/" xr:uid="{00000000-0004-0000-0000-000008000000}"/>
    <hyperlink ref="A66" location="'D.1.2.4_S - Silnoproud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>
      <c r="B8" s="20"/>
      <c r="D8" s="27" t="s">
        <v>116</v>
      </c>
      <c r="L8" s="20"/>
    </row>
    <row r="9" spans="2:46" ht="16.5" customHeight="1">
      <c r="B9" s="20"/>
      <c r="E9" s="280" t="s">
        <v>117</v>
      </c>
      <c r="F9" s="292"/>
      <c r="G9" s="292"/>
      <c r="H9" s="292"/>
      <c r="L9" s="20"/>
    </row>
    <row r="10" spans="2:46" ht="12" customHeight="1">
      <c r="B10" s="20"/>
      <c r="D10" s="27" t="s">
        <v>118</v>
      </c>
      <c r="L10" s="20"/>
    </row>
    <row r="11" spans="2:46" s="1" customFormat="1" ht="16.5" customHeight="1">
      <c r="B11" s="32"/>
      <c r="E11" s="278" t="s">
        <v>1896</v>
      </c>
      <c r="F11" s="282"/>
      <c r="G11" s="282"/>
      <c r="H11" s="282"/>
      <c r="L11" s="32"/>
    </row>
    <row r="12" spans="2:46" s="1" customFormat="1" ht="12" customHeight="1">
      <c r="B12" s="32"/>
      <c r="D12" s="27" t="s">
        <v>1897</v>
      </c>
      <c r="L12" s="32"/>
    </row>
    <row r="13" spans="2:46" s="1" customFormat="1" ht="16.5" customHeight="1">
      <c r="B13" s="32"/>
      <c r="E13" s="244" t="s">
        <v>2021</v>
      </c>
      <c r="F13" s="282"/>
      <c r="G13" s="282"/>
      <c r="H13" s="282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19</v>
      </c>
      <c r="I15" s="27" t="s">
        <v>20</v>
      </c>
      <c r="J15" s="25" t="s">
        <v>19</v>
      </c>
      <c r="L15" s="32"/>
    </row>
    <row r="16" spans="2:46" s="1" customFormat="1" ht="12" customHeight="1">
      <c r="B16" s="32"/>
      <c r="D16" s="27" t="s">
        <v>21</v>
      </c>
      <c r="F16" s="25" t="s">
        <v>22</v>
      </c>
      <c r="I16" s="27" t="s">
        <v>23</v>
      </c>
      <c r="J16" s="49" t="str">
        <f>'Rekapitulace stavby'!AN8</f>
        <v>31. 8. 2025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25</v>
      </c>
      <c r="I18" s="27" t="s">
        <v>26</v>
      </c>
      <c r="J18" s="25" t="str">
        <f>IF('Rekapitulace stavby'!AN10="","",'Rekapitulace stavby'!AN10)</f>
        <v/>
      </c>
      <c r="L18" s="32"/>
    </row>
    <row r="19" spans="2:12" s="1" customFormat="1" ht="18" customHeight="1">
      <c r="B19" s="32"/>
      <c r="E19" s="25" t="str">
        <f>IF('Rekapitulace stavby'!E11="","",'Rekapitulace stavby'!E11)</f>
        <v xml:space="preserve"> </v>
      </c>
      <c r="I19" s="27" t="s">
        <v>27</v>
      </c>
      <c r="J19" s="25" t="str">
        <f>IF('Rekapitulace stavby'!AN11="","",'Rekapitulace stavby'!AN11)</f>
        <v/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26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83" t="str">
        <f>'Rekapitulace stavby'!E14</f>
        <v>Vyplň údaj</v>
      </c>
      <c r="F22" s="250"/>
      <c r="G22" s="250"/>
      <c r="H22" s="250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26</v>
      </c>
      <c r="J24" s="25" t="str">
        <f>IF('Rekapitulace stavby'!AN16="","",'Rekapitulace stavby'!AN16)</f>
        <v/>
      </c>
      <c r="L24" s="32"/>
    </row>
    <row r="25" spans="2:12" s="1" customFormat="1" ht="18" customHeight="1">
      <c r="B25" s="32"/>
      <c r="E25" s="25" t="str">
        <f>IF('Rekapitulace stavby'!E17="","",'Rekapitulace stavby'!E17)</f>
        <v xml:space="preserve"> </v>
      </c>
      <c r="I25" s="27" t="s">
        <v>27</v>
      </c>
      <c r="J25" s="25" t="str">
        <f>IF('Rekapitulace stavby'!AN17="","",'Rekapitulace stavby'!AN17)</f>
        <v/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26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1"/>
      <c r="E31" s="254" t="s">
        <v>19</v>
      </c>
      <c r="F31" s="254"/>
      <c r="G31" s="254"/>
      <c r="H31" s="254"/>
      <c r="L31" s="91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25.35" customHeight="1">
      <c r="B34" s="32"/>
      <c r="D34" s="92" t="s">
        <v>35</v>
      </c>
      <c r="J34" s="63">
        <f>ROUND(J93, 2)</f>
        <v>0</v>
      </c>
      <c r="L34" s="32"/>
    </row>
    <row r="35" spans="2:12" s="1" customFormat="1" ht="6.95" customHeight="1">
      <c r="B35" s="32"/>
      <c r="D35" s="50"/>
      <c r="E35" s="50"/>
      <c r="F35" s="50"/>
      <c r="G35" s="50"/>
      <c r="H35" s="50"/>
      <c r="I35" s="50"/>
      <c r="J35" s="50"/>
      <c r="K35" s="50"/>
      <c r="L35" s="32"/>
    </row>
    <row r="36" spans="2:12" s="1" customFormat="1" ht="14.45" customHeight="1">
      <c r="B36" s="32"/>
      <c r="F36" s="35" t="s">
        <v>37</v>
      </c>
      <c r="I36" s="35" t="s">
        <v>36</v>
      </c>
      <c r="J36" s="35" t="s">
        <v>38</v>
      </c>
      <c r="L36" s="32"/>
    </row>
    <row r="37" spans="2:12" s="1" customFormat="1" ht="14.45" customHeight="1">
      <c r="B37" s="32"/>
      <c r="D37" s="52" t="s">
        <v>39</v>
      </c>
      <c r="E37" s="27" t="s">
        <v>40</v>
      </c>
      <c r="F37" s="83">
        <f>ROUND((SUM(BE93:BE103)),  2)</f>
        <v>0</v>
      </c>
      <c r="I37" s="93">
        <v>0.21</v>
      </c>
      <c r="J37" s="83">
        <f>ROUND(((SUM(BE93:BE103))*I37),  2)</f>
        <v>0</v>
      </c>
      <c r="L37" s="32"/>
    </row>
    <row r="38" spans="2:12" s="1" customFormat="1" ht="14.45" customHeight="1">
      <c r="B38" s="32"/>
      <c r="E38" s="27" t="s">
        <v>41</v>
      </c>
      <c r="F38" s="83">
        <f>ROUND((SUM(BF93:BF103)),  2)</f>
        <v>0</v>
      </c>
      <c r="I38" s="93">
        <v>0.12</v>
      </c>
      <c r="J38" s="83">
        <f>ROUND(((SUM(BF93:BF103))*I38),  2)</f>
        <v>0</v>
      </c>
      <c r="L38" s="32"/>
    </row>
    <row r="39" spans="2:12" s="1" customFormat="1" ht="14.45" hidden="1" customHeight="1">
      <c r="B39" s="32"/>
      <c r="E39" s="27" t="s">
        <v>42</v>
      </c>
      <c r="F39" s="83">
        <f>ROUND((SUM(BG93:BG103)),  2)</f>
        <v>0</v>
      </c>
      <c r="I39" s="93">
        <v>0.21</v>
      </c>
      <c r="J39" s="83">
        <f>0</f>
        <v>0</v>
      </c>
      <c r="L39" s="32"/>
    </row>
    <row r="40" spans="2:12" s="1" customFormat="1" ht="14.45" hidden="1" customHeight="1">
      <c r="B40" s="32"/>
      <c r="E40" s="27" t="s">
        <v>43</v>
      </c>
      <c r="F40" s="83">
        <f>ROUND((SUM(BH93:BH103)),  2)</f>
        <v>0</v>
      </c>
      <c r="I40" s="93">
        <v>0.12</v>
      </c>
      <c r="J40" s="83">
        <f>0</f>
        <v>0</v>
      </c>
      <c r="L40" s="32"/>
    </row>
    <row r="41" spans="2:12" s="1" customFormat="1" ht="14.45" hidden="1" customHeight="1">
      <c r="B41" s="32"/>
      <c r="E41" s="27" t="s">
        <v>44</v>
      </c>
      <c r="F41" s="83">
        <f>ROUND((SUM(BI93:BI103)),  2)</f>
        <v>0</v>
      </c>
      <c r="I41" s="93">
        <v>0</v>
      </c>
      <c r="J41" s="83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4"/>
      <c r="D43" s="95" t="s">
        <v>45</v>
      </c>
      <c r="E43" s="54"/>
      <c r="F43" s="54"/>
      <c r="G43" s="96" t="s">
        <v>46</v>
      </c>
      <c r="H43" s="97" t="s">
        <v>47</v>
      </c>
      <c r="I43" s="54"/>
      <c r="J43" s="98">
        <f>SUM(J34:J41)</f>
        <v>0</v>
      </c>
      <c r="K43" s="99"/>
      <c r="L43" s="32"/>
    </row>
    <row r="44" spans="2:12" s="1" customFormat="1" ht="14.4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2"/>
    </row>
    <row r="48" spans="2:12" s="1" customFormat="1" ht="6.95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2"/>
    </row>
    <row r="49" spans="2:12" s="1" customFormat="1" ht="24.95" customHeight="1">
      <c r="B49" s="32"/>
      <c r="C49" s="21" t="s">
        <v>120</v>
      </c>
      <c r="L49" s="32"/>
    </row>
    <row r="50" spans="2:12" s="1" customFormat="1" ht="6.95" customHeight="1">
      <c r="B50" s="32"/>
      <c r="L50" s="32"/>
    </row>
    <row r="51" spans="2:12" s="1" customFormat="1" ht="12" customHeight="1">
      <c r="B51" s="32"/>
      <c r="C51" s="27" t="s">
        <v>16</v>
      </c>
      <c r="L51" s="32"/>
    </row>
    <row r="52" spans="2:12" s="1" customFormat="1" ht="16.5" customHeight="1">
      <c r="B52" s="32"/>
      <c r="E52" s="280" t="str">
        <f>E7</f>
        <v>FN Brno - Rekonstrukce kliniky dětských infekčních nemocí a energeticky úsporná opatření objektu S</v>
      </c>
      <c r="F52" s="281"/>
      <c r="G52" s="281"/>
      <c r="H52" s="281"/>
      <c r="L52" s="32"/>
    </row>
    <row r="53" spans="2:12" ht="12" customHeight="1">
      <c r="B53" s="20"/>
      <c r="C53" s="27" t="s">
        <v>116</v>
      </c>
      <c r="L53" s="20"/>
    </row>
    <row r="54" spans="2:12" ht="16.5" customHeight="1">
      <c r="B54" s="20"/>
      <c r="E54" s="280" t="s">
        <v>117</v>
      </c>
      <c r="F54" s="292"/>
      <c r="G54" s="292"/>
      <c r="H54" s="292"/>
      <c r="L54" s="20"/>
    </row>
    <row r="55" spans="2:12" ht="12" customHeight="1">
      <c r="B55" s="20"/>
      <c r="C55" s="27" t="s">
        <v>118</v>
      </c>
      <c r="L55" s="20"/>
    </row>
    <row r="56" spans="2:12" s="1" customFormat="1" ht="16.5" customHeight="1">
      <c r="B56" s="32"/>
      <c r="E56" s="278" t="s">
        <v>1896</v>
      </c>
      <c r="F56" s="282"/>
      <c r="G56" s="282"/>
      <c r="H56" s="282"/>
      <c r="L56" s="32"/>
    </row>
    <row r="57" spans="2:12" s="1" customFormat="1" ht="12" customHeight="1">
      <c r="B57" s="32"/>
      <c r="C57" s="27" t="s">
        <v>1897</v>
      </c>
      <c r="L57" s="32"/>
    </row>
    <row r="58" spans="2:12" s="1" customFormat="1" ht="16.5" customHeight="1">
      <c r="B58" s="32"/>
      <c r="E58" s="244" t="str">
        <f>E13</f>
        <v>D.1.2.4.5 - VRN</v>
      </c>
      <c r="F58" s="282"/>
      <c r="G58" s="282"/>
      <c r="H58" s="282"/>
      <c r="L58" s="32"/>
    </row>
    <row r="59" spans="2:12" s="1" customFormat="1" ht="6.95" customHeight="1">
      <c r="B59" s="32"/>
      <c r="L59" s="32"/>
    </row>
    <row r="60" spans="2:12" s="1" customFormat="1" ht="12" customHeight="1">
      <c r="B60" s="32"/>
      <c r="C60" s="27" t="s">
        <v>21</v>
      </c>
      <c r="F60" s="25" t="str">
        <f>F16</f>
        <v xml:space="preserve"> </v>
      </c>
      <c r="I60" s="27" t="s">
        <v>23</v>
      </c>
      <c r="J60" s="49" t="str">
        <f>IF(J16="","",J16)</f>
        <v>31. 8. 2025</v>
      </c>
      <c r="L60" s="32"/>
    </row>
    <row r="61" spans="2:12" s="1" customFormat="1" ht="6.95" customHeight="1">
      <c r="B61" s="32"/>
      <c r="L61" s="32"/>
    </row>
    <row r="62" spans="2:12" s="1" customFormat="1" ht="15.2" customHeight="1">
      <c r="B62" s="32"/>
      <c r="C62" s="27" t="s">
        <v>25</v>
      </c>
      <c r="F62" s="25" t="str">
        <f>E19</f>
        <v xml:space="preserve"> </v>
      </c>
      <c r="I62" s="27" t="s">
        <v>30</v>
      </c>
      <c r="J62" s="30" t="str">
        <f>E25</f>
        <v xml:space="preserve"> </v>
      </c>
      <c r="L62" s="32"/>
    </row>
    <row r="63" spans="2:12" s="1" customFormat="1" ht="15.2" customHeight="1">
      <c r="B63" s="32"/>
      <c r="C63" s="27" t="s">
        <v>28</v>
      </c>
      <c r="F63" s="25" t="str">
        <f>IF(E22="","",E22)</f>
        <v>Vyplň údaj</v>
      </c>
      <c r="I63" s="27" t="s">
        <v>32</v>
      </c>
      <c r="J63" s="30" t="str">
        <f>E28</f>
        <v xml:space="preserve"> </v>
      </c>
      <c r="L63" s="32"/>
    </row>
    <row r="64" spans="2:12" s="1" customFormat="1" ht="10.35" customHeight="1">
      <c r="B64" s="32"/>
      <c r="L64" s="32"/>
    </row>
    <row r="65" spans="2:47" s="1" customFormat="1" ht="29.25" customHeight="1">
      <c r="B65" s="32"/>
      <c r="C65" s="100" t="s">
        <v>121</v>
      </c>
      <c r="D65" s="94"/>
      <c r="E65" s="94"/>
      <c r="F65" s="94"/>
      <c r="G65" s="94"/>
      <c r="H65" s="94"/>
      <c r="I65" s="94"/>
      <c r="J65" s="101" t="s">
        <v>122</v>
      </c>
      <c r="K65" s="94"/>
      <c r="L65" s="32"/>
    </row>
    <row r="66" spans="2:47" s="1" customFormat="1" ht="10.35" customHeight="1">
      <c r="B66" s="32"/>
      <c r="L66" s="32"/>
    </row>
    <row r="67" spans="2:47" s="1" customFormat="1" ht="22.9" customHeight="1">
      <c r="B67" s="32"/>
      <c r="C67" s="102" t="s">
        <v>67</v>
      </c>
      <c r="J67" s="63">
        <f>J93</f>
        <v>0</v>
      </c>
      <c r="L67" s="32"/>
      <c r="AU67" s="17" t="s">
        <v>123</v>
      </c>
    </row>
    <row r="68" spans="2:47" s="8" customFormat="1" ht="24.95" customHeight="1">
      <c r="B68" s="103"/>
      <c r="D68" s="104" t="s">
        <v>2022</v>
      </c>
      <c r="E68" s="105"/>
      <c r="F68" s="105"/>
      <c r="G68" s="105"/>
      <c r="H68" s="105"/>
      <c r="I68" s="105"/>
      <c r="J68" s="106">
        <f>J94</f>
        <v>0</v>
      </c>
      <c r="L68" s="103"/>
    </row>
    <row r="69" spans="2:47" s="8" customFormat="1" ht="24.95" customHeight="1">
      <c r="B69" s="103"/>
      <c r="D69" s="104" t="s">
        <v>2023</v>
      </c>
      <c r="E69" s="105"/>
      <c r="F69" s="105"/>
      <c r="G69" s="105"/>
      <c r="H69" s="105"/>
      <c r="I69" s="105"/>
      <c r="J69" s="106">
        <f>J99</f>
        <v>0</v>
      </c>
      <c r="L69" s="103"/>
    </row>
    <row r="70" spans="2:47" s="1" customFormat="1" ht="21.75" customHeight="1">
      <c r="B70" s="32"/>
      <c r="L70" s="32"/>
    </row>
    <row r="71" spans="2:47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47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47" s="1" customFormat="1" ht="24.95" customHeight="1">
      <c r="B76" s="32"/>
      <c r="C76" s="21" t="s">
        <v>135</v>
      </c>
      <c r="L76" s="32"/>
    </row>
    <row r="77" spans="2:47" s="1" customFormat="1" ht="6.95" customHeight="1">
      <c r="B77" s="32"/>
      <c r="L77" s="32"/>
    </row>
    <row r="78" spans="2:47" s="1" customFormat="1" ht="12" customHeight="1">
      <c r="B78" s="32"/>
      <c r="C78" s="27" t="s">
        <v>16</v>
      </c>
      <c r="L78" s="32"/>
    </row>
    <row r="79" spans="2:47" s="1" customFormat="1" ht="16.5" customHeight="1">
      <c r="B79" s="32"/>
      <c r="E79" s="280" t="str">
        <f>E7</f>
        <v>FN Brno - Rekonstrukce kliniky dětských infekčních nemocí a energeticky úsporná opatření objektu S</v>
      </c>
      <c r="F79" s="281"/>
      <c r="G79" s="281"/>
      <c r="H79" s="281"/>
      <c r="L79" s="32"/>
    </row>
    <row r="80" spans="2:47" ht="12" customHeight="1">
      <c r="B80" s="20"/>
      <c r="C80" s="27" t="s">
        <v>116</v>
      </c>
      <c r="L80" s="20"/>
    </row>
    <row r="81" spans="2:65" ht="16.5" customHeight="1">
      <c r="B81" s="20"/>
      <c r="E81" s="280" t="s">
        <v>117</v>
      </c>
      <c r="F81" s="292"/>
      <c r="G81" s="292"/>
      <c r="H81" s="292"/>
      <c r="L81" s="20"/>
    </row>
    <row r="82" spans="2:65" ht="12" customHeight="1">
      <c r="B82" s="20"/>
      <c r="C82" s="27" t="s">
        <v>118</v>
      </c>
      <c r="L82" s="20"/>
    </row>
    <row r="83" spans="2:65" s="1" customFormat="1" ht="16.5" customHeight="1">
      <c r="B83" s="32"/>
      <c r="E83" s="278" t="s">
        <v>1896</v>
      </c>
      <c r="F83" s="282"/>
      <c r="G83" s="282"/>
      <c r="H83" s="282"/>
      <c r="L83" s="32"/>
    </row>
    <row r="84" spans="2:65" s="1" customFormat="1" ht="12" customHeight="1">
      <c r="B84" s="32"/>
      <c r="C84" s="27" t="s">
        <v>1897</v>
      </c>
      <c r="L84" s="32"/>
    </row>
    <row r="85" spans="2:65" s="1" customFormat="1" ht="16.5" customHeight="1">
      <c r="B85" s="32"/>
      <c r="E85" s="244" t="str">
        <f>E13</f>
        <v>D.1.2.4.5 - VRN</v>
      </c>
      <c r="F85" s="282"/>
      <c r="G85" s="282"/>
      <c r="H85" s="282"/>
      <c r="L85" s="32"/>
    </row>
    <row r="86" spans="2:65" s="1" customFormat="1" ht="6.95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F16</f>
        <v xml:space="preserve"> </v>
      </c>
      <c r="I87" s="27" t="s">
        <v>23</v>
      </c>
      <c r="J87" s="49" t="str">
        <f>IF(J16="","",J16)</f>
        <v>31. 8. 2025</v>
      </c>
      <c r="L87" s="32"/>
    </row>
    <row r="88" spans="2:65" s="1" customFormat="1" ht="6.95" customHeight="1">
      <c r="B88" s="32"/>
      <c r="L88" s="32"/>
    </row>
    <row r="89" spans="2:65" s="1" customFormat="1" ht="15.2" customHeight="1">
      <c r="B89" s="32"/>
      <c r="C89" s="27" t="s">
        <v>25</v>
      </c>
      <c r="F89" s="25" t="str">
        <f>E19</f>
        <v xml:space="preserve"> </v>
      </c>
      <c r="I89" s="27" t="s">
        <v>30</v>
      </c>
      <c r="J89" s="30" t="str">
        <f>E25</f>
        <v xml:space="preserve"> </v>
      </c>
      <c r="L89" s="32"/>
    </row>
    <row r="90" spans="2:65" s="1" customFormat="1" ht="15.2" customHeight="1">
      <c r="B90" s="32"/>
      <c r="C90" s="27" t="s">
        <v>28</v>
      </c>
      <c r="F90" s="25" t="str">
        <f>IF(E22="","",E22)</f>
        <v>Vyplň údaj</v>
      </c>
      <c r="I90" s="27" t="s">
        <v>32</v>
      </c>
      <c r="J90" s="30" t="str">
        <f>E28</f>
        <v xml:space="preserve"> </v>
      </c>
      <c r="L90" s="32"/>
    </row>
    <row r="91" spans="2:65" s="1" customFormat="1" ht="10.35" customHeight="1">
      <c r="B91" s="32"/>
      <c r="L91" s="32"/>
    </row>
    <row r="92" spans="2:65" s="10" customFormat="1" ht="29.25" customHeight="1">
      <c r="B92" s="111"/>
      <c r="C92" s="112" t="s">
        <v>136</v>
      </c>
      <c r="D92" s="113" t="s">
        <v>54</v>
      </c>
      <c r="E92" s="113" t="s">
        <v>50</v>
      </c>
      <c r="F92" s="113" t="s">
        <v>51</v>
      </c>
      <c r="G92" s="113" t="s">
        <v>137</v>
      </c>
      <c r="H92" s="113" t="s">
        <v>138</v>
      </c>
      <c r="I92" s="113" t="s">
        <v>139</v>
      </c>
      <c r="J92" s="113" t="s">
        <v>122</v>
      </c>
      <c r="K92" s="114" t="s">
        <v>140</v>
      </c>
      <c r="L92" s="111"/>
      <c r="M92" s="56" t="s">
        <v>19</v>
      </c>
      <c r="N92" s="57" t="s">
        <v>39</v>
      </c>
      <c r="O92" s="57" t="s">
        <v>141</v>
      </c>
      <c r="P92" s="57" t="s">
        <v>142</v>
      </c>
      <c r="Q92" s="57" t="s">
        <v>143</v>
      </c>
      <c r="R92" s="57" t="s">
        <v>144</v>
      </c>
      <c r="S92" s="57" t="s">
        <v>145</v>
      </c>
      <c r="T92" s="58" t="s">
        <v>146</v>
      </c>
    </row>
    <row r="93" spans="2:65" s="1" customFormat="1" ht="22.9" customHeight="1">
      <c r="B93" s="32"/>
      <c r="C93" s="61" t="s">
        <v>147</v>
      </c>
      <c r="J93" s="115">
        <f>BK93</f>
        <v>0</v>
      </c>
      <c r="L93" s="32"/>
      <c r="M93" s="59"/>
      <c r="N93" s="50"/>
      <c r="O93" s="50"/>
      <c r="P93" s="116">
        <f>P94+P99</f>
        <v>0</v>
      </c>
      <c r="Q93" s="50"/>
      <c r="R93" s="116">
        <f>R94+R99</f>
        <v>0</v>
      </c>
      <c r="S93" s="50"/>
      <c r="T93" s="117">
        <f>T94+T99</f>
        <v>0</v>
      </c>
      <c r="AT93" s="17" t="s">
        <v>68</v>
      </c>
      <c r="AU93" s="17" t="s">
        <v>123</v>
      </c>
      <c r="BK93" s="118">
        <f>BK94+BK99</f>
        <v>0</v>
      </c>
    </row>
    <row r="94" spans="2:65" s="11" customFormat="1" ht="25.9" customHeight="1">
      <c r="B94" s="119"/>
      <c r="D94" s="120" t="s">
        <v>68</v>
      </c>
      <c r="E94" s="121" t="s">
        <v>1580</v>
      </c>
      <c r="F94" s="121" t="s">
        <v>110</v>
      </c>
      <c r="I94" s="122"/>
      <c r="J94" s="123">
        <f>BK94</f>
        <v>0</v>
      </c>
      <c r="L94" s="119"/>
      <c r="M94" s="124"/>
      <c r="P94" s="125">
        <f>SUM(P95:P98)</f>
        <v>0</v>
      </c>
      <c r="R94" s="125">
        <f>SUM(R95:R98)</f>
        <v>0</v>
      </c>
      <c r="T94" s="126">
        <f>SUM(T95:T98)</f>
        <v>0</v>
      </c>
      <c r="AR94" s="120" t="s">
        <v>76</v>
      </c>
      <c r="AT94" s="127" t="s">
        <v>68</v>
      </c>
      <c r="AU94" s="127" t="s">
        <v>69</v>
      </c>
      <c r="AY94" s="120" t="s">
        <v>150</v>
      </c>
      <c r="BK94" s="128">
        <f>SUM(BK95:BK98)</f>
        <v>0</v>
      </c>
    </row>
    <row r="95" spans="2:65" s="1" customFormat="1" ht="16.5" customHeight="1">
      <c r="B95" s="32"/>
      <c r="C95" s="131" t="s">
        <v>76</v>
      </c>
      <c r="D95" s="131" t="s">
        <v>153</v>
      </c>
      <c r="E95" s="132" t="s">
        <v>2024</v>
      </c>
      <c r="F95" s="133" t="s">
        <v>2025</v>
      </c>
      <c r="G95" s="134" t="s">
        <v>1251</v>
      </c>
      <c r="H95" s="135">
        <v>1</v>
      </c>
      <c r="I95" s="136"/>
      <c r="J95" s="137">
        <f>ROUND(I95*H95,2)</f>
        <v>0</v>
      </c>
      <c r="K95" s="133" t="s">
        <v>19</v>
      </c>
      <c r="L95" s="32"/>
      <c r="M95" s="138" t="s">
        <v>19</v>
      </c>
      <c r="N95" s="139" t="s">
        <v>40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158</v>
      </c>
      <c r="AT95" s="142" t="s">
        <v>153</v>
      </c>
      <c r="AU95" s="142" t="s">
        <v>76</v>
      </c>
      <c r="AY95" s="17" t="s">
        <v>150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76</v>
      </c>
      <c r="BK95" s="143">
        <f>ROUND(I95*H95,2)</f>
        <v>0</v>
      </c>
      <c r="BL95" s="17" t="s">
        <v>158</v>
      </c>
      <c r="BM95" s="142" t="s">
        <v>228</v>
      </c>
    </row>
    <row r="96" spans="2:65" s="1" customFormat="1">
      <c r="B96" s="32"/>
      <c r="D96" s="144" t="s">
        <v>160</v>
      </c>
      <c r="F96" s="145" t="s">
        <v>2025</v>
      </c>
      <c r="I96" s="146"/>
      <c r="L96" s="32"/>
      <c r="M96" s="147"/>
      <c r="T96" s="53"/>
      <c r="AT96" s="17" t="s">
        <v>160</v>
      </c>
      <c r="AU96" s="17" t="s">
        <v>76</v>
      </c>
    </row>
    <row r="97" spans="2:65" s="1" customFormat="1" ht="16.5" customHeight="1">
      <c r="B97" s="32"/>
      <c r="C97" s="131" t="s">
        <v>78</v>
      </c>
      <c r="D97" s="131" t="s">
        <v>153</v>
      </c>
      <c r="E97" s="132" t="s">
        <v>2026</v>
      </c>
      <c r="F97" s="133" t="s">
        <v>2027</v>
      </c>
      <c r="G97" s="134" t="s">
        <v>1251</v>
      </c>
      <c r="H97" s="135">
        <v>1</v>
      </c>
      <c r="I97" s="136"/>
      <c r="J97" s="137">
        <f>ROUND(I97*H97,2)</f>
        <v>0</v>
      </c>
      <c r="K97" s="133" t="s">
        <v>19</v>
      </c>
      <c r="L97" s="32"/>
      <c r="M97" s="138" t="s">
        <v>19</v>
      </c>
      <c r="N97" s="139" t="s">
        <v>40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158</v>
      </c>
      <c r="AT97" s="142" t="s">
        <v>153</v>
      </c>
      <c r="AU97" s="142" t="s">
        <v>76</v>
      </c>
      <c r="AY97" s="17" t="s">
        <v>150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76</v>
      </c>
      <c r="BK97" s="143">
        <f>ROUND(I97*H97,2)</f>
        <v>0</v>
      </c>
      <c r="BL97" s="17" t="s">
        <v>158</v>
      </c>
      <c r="BM97" s="142" t="s">
        <v>8</v>
      </c>
    </row>
    <row r="98" spans="2:65" s="1" customFormat="1">
      <c r="B98" s="32"/>
      <c r="D98" s="144" t="s">
        <v>160</v>
      </c>
      <c r="F98" s="145" t="s">
        <v>2027</v>
      </c>
      <c r="I98" s="146"/>
      <c r="L98" s="32"/>
      <c r="M98" s="147"/>
      <c r="T98" s="53"/>
      <c r="AT98" s="17" t="s">
        <v>160</v>
      </c>
      <c r="AU98" s="17" t="s">
        <v>76</v>
      </c>
    </row>
    <row r="99" spans="2:65" s="11" customFormat="1" ht="25.9" customHeight="1">
      <c r="B99" s="119"/>
      <c r="D99" s="120" t="s">
        <v>68</v>
      </c>
      <c r="E99" s="121" t="s">
        <v>1585</v>
      </c>
      <c r="F99" s="121" t="s">
        <v>2028</v>
      </c>
      <c r="I99" s="122"/>
      <c r="J99" s="123">
        <f>BK99</f>
        <v>0</v>
      </c>
      <c r="L99" s="119"/>
      <c r="M99" s="124"/>
      <c r="P99" s="125">
        <f>SUM(P100:P103)</f>
        <v>0</v>
      </c>
      <c r="R99" s="125">
        <f>SUM(R100:R103)</f>
        <v>0</v>
      </c>
      <c r="T99" s="126">
        <f>SUM(T100:T103)</f>
        <v>0</v>
      </c>
      <c r="AR99" s="120" t="s">
        <v>76</v>
      </c>
      <c r="AT99" s="127" t="s">
        <v>68</v>
      </c>
      <c r="AU99" s="127" t="s">
        <v>69</v>
      </c>
      <c r="AY99" s="120" t="s">
        <v>150</v>
      </c>
      <c r="BK99" s="128">
        <f>SUM(BK100:BK103)</f>
        <v>0</v>
      </c>
    </row>
    <row r="100" spans="2:65" s="1" customFormat="1" ht="16.5" customHeight="1">
      <c r="B100" s="32"/>
      <c r="C100" s="131" t="s">
        <v>98</v>
      </c>
      <c r="D100" s="131" t="s">
        <v>153</v>
      </c>
      <c r="E100" s="132" t="s">
        <v>2029</v>
      </c>
      <c r="F100" s="133" t="s">
        <v>2030</v>
      </c>
      <c r="G100" s="134" t="s">
        <v>1251</v>
      </c>
      <c r="H100" s="135">
        <v>1</v>
      </c>
      <c r="I100" s="136"/>
      <c r="J100" s="137">
        <f>ROUND(I100*H100,2)</f>
        <v>0</v>
      </c>
      <c r="K100" s="133" t="s">
        <v>19</v>
      </c>
      <c r="L100" s="32"/>
      <c r="M100" s="138" t="s">
        <v>19</v>
      </c>
      <c r="N100" s="139" t="s">
        <v>40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158</v>
      </c>
      <c r="AT100" s="142" t="s">
        <v>153</v>
      </c>
      <c r="AU100" s="142" t="s">
        <v>76</v>
      </c>
      <c r="AY100" s="17" t="s">
        <v>150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76</v>
      </c>
      <c r="BK100" s="143">
        <f>ROUND(I100*H100,2)</f>
        <v>0</v>
      </c>
      <c r="BL100" s="17" t="s">
        <v>158</v>
      </c>
      <c r="BM100" s="142" t="s">
        <v>310</v>
      </c>
    </row>
    <row r="101" spans="2:65" s="1" customFormat="1">
      <c r="B101" s="32"/>
      <c r="D101" s="144" t="s">
        <v>160</v>
      </c>
      <c r="F101" s="145" t="s">
        <v>2030</v>
      </c>
      <c r="I101" s="146"/>
      <c r="L101" s="32"/>
      <c r="M101" s="147"/>
      <c r="T101" s="53"/>
      <c r="AT101" s="17" t="s">
        <v>160</v>
      </c>
      <c r="AU101" s="17" t="s">
        <v>76</v>
      </c>
    </row>
    <row r="102" spans="2:65" s="1" customFormat="1" ht="16.5" customHeight="1">
      <c r="B102" s="32"/>
      <c r="C102" s="131" t="s">
        <v>158</v>
      </c>
      <c r="D102" s="131" t="s">
        <v>153</v>
      </c>
      <c r="E102" s="132" t="s">
        <v>2031</v>
      </c>
      <c r="F102" s="133" t="s">
        <v>2032</v>
      </c>
      <c r="G102" s="134" t="s">
        <v>1251</v>
      </c>
      <c r="H102" s="135">
        <v>1</v>
      </c>
      <c r="I102" s="136"/>
      <c r="J102" s="137">
        <f>ROUND(I102*H102,2)</f>
        <v>0</v>
      </c>
      <c r="K102" s="133" t="s">
        <v>19</v>
      </c>
      <c r="L102" s="32"/>
      <c r="M102" s="138" t="s">
        <v>19</v>
      </c>
      <c r="N102" s="139" t="s">
        <v>40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158</v>
      </c>
      <c r="AT102" s="142" t="s">
        <v>153</v>
      </c>
      <c r="AU102" s="142" t="s">
        <v>76</v>
      </c>
      <c r="AY102" s="17" t="s">
        <v>150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76</v>
      </c>
      <c r="BK102" s="143">
        <f>ROUND(I102*H102,2)</f>
        <v>0</v>
      </c>
      <c r="BL102" s="17" t="s">
        <v>158</v>
      </c>
      <c r="BM102" s="142" t="s">
        <v>402</v>
      </c>
    </row>
    <row r="103" spans="2:65" s="1" customFormat="1">
      <c r="B103" s="32"/>
      <c r="D103" s="144" t="s">
        <v>160</v>
      </c>
      <c r="F103" s="145" t="s">
        <v>2032</v>
      </c>
      <c r="I103" s="146"/>
      <c r="L103" s="32"/>
      <c r="M103" s="187"/>
      <c r="N103" s="188"/>
      <c r="O103" s="188"/>
      <c r="P103" s="188"/>
      <c r="Q103" s="188"/>
      <c r="R103" s="188"/>
      <c r="S103" s="188"/>
      <c r="T103" s="189"/>
      <c r="AT103" s="17" t="s">
        <v>160</v>
      </c>
      <c r="AU103" s="17" t="s">
        <v>76</v>
      </c>
    </row>
    <row r="104" spans="2:6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pZaPT9GsNKHbyWDHNjmuXeeoAWCrqe79dyhez3JxCIj8uKnMMnnV4UcJ1SGfioMDZi5rOKgVx3ZHr+CqZOlPkA==" saltValue="VUjkZXgeEOKD9Amur7MF7kEw9wFpnyVIR0ktLK7un7OdkVSFYTLYxKVUfBntUueqJjPfXWZ/LVRHX4766rtPWQ==" spinCount="100000" sheet="1" objects="1" scenarios="1" formatColumns="0" formatRows="0" autoFilter="0"/>
  <autoFilter ref="C92:K103" xr:uid="{00000000-0009-0000-0000-000009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5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114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 ht="12" customHeight="1">
      <c r="B8" s="20"/>
      <c r="D8" s="27" t="s">
        <v>116</v>
      </c>
      <c r="L8" s="20"/>
    </row>
    <row r="9" spans="2:46" s="1" customFormat="1" ht="16.5" customHeight="1">
      <c r="B9" s="32"/>
      <c r="E9" s="280" t="s">
        <v>117</v>
      </c>
      <c r="F9" s="282"/>
      <c r="G9" s="282"/>
      <c r="H9" s="282"/>
      <c r="L9" s="32"/>
    </row>
    <row r="10" spans="2:46" s="1" customFormat="1" ht="12" customHeight="1">
      <c r="B10" s="32"/>
      <c r="D10" s="27" t="s">
        <v>118</v>
      </c>
      <c r="L10" s="32"/>
    </row>
    <row r="11" spans="2:46" s="1" customFormat="1" ht="16.5" customHeight="1">
      <c r="B11" s="32"/>
      <c r="E11" s="244" t="s">
        <v>2033</v>
      </c>
      <c r="F11" s="282"/>
      <c r="G11" s="282"/>
      <c r="H11" s="2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83" t="str">
        <f>'Rekapitulace stavby'!E14</f>
        <v>Vyplň údaj</v>
      </c>
      <c r="F20" s="250"/>
      <c r="G20" s="250"/>
      <c r="H20" s="250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1"/>
      <c r="E29" s="254" t="s">
        <v>19</v>
      </c>
      <c r="F29" s="254"/>
      <c r="G29" s="254"/>
      <c r="H29" s="254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35</v>
      </c>
      <c r="J32" s="63">
        <f>ROUND(J94,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2" t="s">
        <v>39</v>
      </c>
      <c r="E35" s="27" t="s">
        <v>40</v>
      </c>
      <c r="F35" s="83">
        <f>ROUND((SUM(BE94:BE250)),  2)</f>
        <v>0</v>
      </c>
      <c r="I35" s="93">
        <v>0.21</v>
      </c>
      <c r="J35" s="83">
        <f>ROUND(((SUM(BE94:BE250))*I35),  2)</f>
        <v>0</v>
      </c>
      <c r="L35" s="32"/>
    </row>
    <row r="36" spans="2:12" s="1" customFormat="1" ht="14.45" customHeight="1">
      <c r="B36" s="32"/>
      <c r="E36" s="27" t="s">
        <v>41</v>
      </c>
      <c r="F36" s="83">
        <f>ROUND((SUM(BF94:BF250)),  2)</f>
        <v>0</v>
      </c>
      <c r="I36" s="93">
        <v>0.12</v>
      </c>
      <c r="J36" s="83">
        <f>ROUND(((SUM(BF94:BF250))*I36),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3">
        <f>ROUND((SUM(BG94:BG250)),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3">
        <f>ROUND((SUM(BH94:BH250)),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3">
        <f>ROUND((SUM(BI94:BI250)),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45</v>
      </c>
      <c r="E41" s="54"/>
      <c r="F41" s="54"/>
      <c r="G41" s="96" t="s">
        <v>46</v>
      </c>
      <c r="H41" s="97" t="s">
        <v>47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120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280" t="str">
        <f>E7</f>
        <v>FN Brno - Rekonstrukce kliniky dětských infekčních nemocí a energeticky úsporná opatření objektu S</v>
      </c>
      <c r="F50" s="281"/>
      <c r="G50" s="281"/>
      <c r="H50" s="281"/>
      <c r="L50" s="32"/>
    </row>
    <row r="51" spans="2:47" ht="12" customHeight="1">
      <c r="B51" s="20"/>
      <c r="C51" s="27" t="s">
        <v>116</v>
      </c>
      <c r="L51" s="20"/>
    </row>
    <row r="52" spans="2:47" s="1" customFormat="1" ht="16.5" customHeight="1">
      <c r="B52" s="32"/>
      <c r="E52" s="280" t="s">
        <v>117</v>
      </c>
      <c r="F52" s="282"/>
      <c r="G52" s="282"/>
      <c r="H52" s="282"/>
      <c r="L52" s="32"/>
    </row>
    <row r="53" spans="2:47" s="1" customFormat="1" ht="12" customHeight="1">
      <c r="B53" s="32"/>
      <c r="C53" s="27" t="s">
        <v>118</v>
      </c>
      <c r="L53" s="32"/>
    </row>
    <row r="54" spans="2:47" s="1" customFormat="1" ht="16.5" customHeight="1">
      <c r="B54" s="32"/>
      <c r="E54" s="244" t="str">
        <f>E11</f>
        <v>D.1.2.4_S - Silnoproud</v>
      </c>
      <c r="F54" s="282"/>
      <c r="G54" s="282"/>
      <c r="H54" s="282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 xml:space="preserve"> </v>
      </c>
      <c r="I58" s="27" t="s">
        <v>30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28</v>
      </c>
      <c r="F59" s="25" t="str">
        <f>IF(E20="","",E20)</f>
        <v>Vyplň údaj</v>
      </c>
      <c r="I59" s="27" t="s">
        <v>32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121</v>
      </c>
      <c r="D61" s="94"/>
      <c r="E61" s="94"/>
      <c r="F61" s="94"/>
      <c r="G61" s="94"/>
      <c r="H61" s="94"/>
      <c r="I61" s="94"/>
      <c r="J61" s="101" t="s">
        <v>122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67</v>
      </c>
      <c r="J63" s="63">
        <f>J94</f>
        <v>0</v>
      </c>
      <c r="L63" s="32"/>
      <c r="AU63" s="17" t="s">
        <v>123</v>
      </c>
    </row>
    <row r="64" spans="2:47" s="8" customFormat="1" ht="24.95" customHeight="1">
      <c r="B64" s="103"/>
      <c r="D64" s="104" t="s">
        <v>2034</v>
      </c>
      <c r="E64" s="105"/>
      <c r="F64" s="105"/>
      <c r="G64" s="105"/>
      <c r="H64" s="105"/>
      <c r="I64" s="105"/>
      <c r="J64" s="106">
        <f>J95</f>
        <v>0</v>
      </c>
      <c r="L64" s="103"/>
    </row>
    <row r="65" spans="2:12" s="8" customFormat="1" ht="24.95" customHeight="1">
      <c r="B65" s="103"/>
      <c r="D65" s="104" t="s">
        <v>2035</v>
      </c>
      <c r="E65" s="105"/>
      <c r="F65" s="105"/>
      <c r="G65" s="105"/>
      <c r="H65" s="105"/>
      <c r="I65" s="105"/>
      <c r="J65" s="106">
        <f>J102</f>
        <v>0</v>
      </c>
      <c r="L65" s="103"/>
    </row>
    <row r="66" spans="2:12" s="8" customFormat="1" ht="24.95" customHeight="1">
      <c r="B66" s="103"/>
      <c r="D66" s="104" t="s">
        <v>2036</v>
      </c>
      <c r="E66" s="105"/>
      <c r="F66" s="105"/>
      <c r="G66" s="105"/>
      <c r="H66" s="105"/>
      <c r="I66" s="105"/>
      <c r="J66" s="106">
        <f>J119</f>
        <v>0</v>
      </c>
      <c r="L66" s="103"/>
    </row>
    <row r="67" spans="2:12" s="8" customFormat="1" ht="24.95" customHeight="1">
      <c r="B67" s="103"/>
      <c r="D67" s="104" t="s">
        <v>2037</v>
      </c>
      <c r="E67" s="105"/>
      <c r="F67" s="105"/>
      <c r="G67" s="105"/>
      <c r="H67" s="105"/>
      <c r="I67" s="105"/>
      <c r="J67" s="106">
        <f>J122</f>
        <v>0</v>
      </c>
      <c r="L67" s="103"/>
    </row>
    <row r="68" spans="2:12" s="8" customFormat="1" ht="24.95" customHeight="1">
      <c r="B68" s="103"/>
      <c r="D68" s="104" t="s">
        <v>2038</v>
      </c>
      <c r="E68" s="105"/>
      <c r="F68" s="105"/>
      <c r="G68" s="105"/>
      <c r="H68" s="105"/>
      <c r="I68" s="105"/>
      <c r="J68" s="106">
        <f>J149</f>
        <v>0</v>
      </c>
      <c r="L68" s="103"/>
    </row>
    <row r="69" spans="2:12" s="8" customFormat="1" ht="24.95" customHeight="1">
      <c r="B69" s="103"/>
      <c r="D69" s="104" t="s">
        <v>2039</v>
      </c>
      <c r="E69" s="105"/>
      <c r="F69" s="105"/>
      <c r="G69" s="105"/>
      <c r="H69" s="105"/>
      <c r="I69" s="105"/>
      <c r="J69" s="106">
        <f>J188</f>
        <v>0</v>
      </c>
      <c r="L69" s="103"/>
    </row>
    <row r="70" spans="2:12" s="8" customFormat="1" ht="24.95" customHeight="1">
      <c r="B70" s="103"/>
      <c r="D70" s="104" t="s">
        <v>2040</v>
      </c>
      <c r="E70" s="105"/>
      <c r="F70" s="105"/>
      <c r="G70" s="105"/>
      <c r="H70" s="105"/>
      <c r="I70" s="105"/>
      <c r="J70" s="106">
        <f>J191</f>
        <v>0</v>
      </c>
      <c r="L70" s="103"/>
    </row>
    <row r="71" spans="2:12" s="8" customFormat="1" ht="24.95" customHeight="1">
      <c r="B71" s="103"/>
      <c r="D71" s="104" t="s">
        <v>2041</v>
      </c>
      <c r="E71" s="105"/>
      <c r="F71" s="105"/>
      <c r="G71" s="105"/>
      <c r="H71" s="105"/>
      <c r="I71" s="105"/>
      <c r="J71" s="106">
        <f>J236</f>
        <v>0</v>
      </c>
      <c r="L71" s="103"/>
    </row>
    <row r="72" spans="2:12" s="8" customFormat="1" ht="24.95" customHeight="1">
      <c r="B72" s="103"/>
      <c r="D72" s="104" t="s">
        <v>2042</v>
      </c>
      <c r="E72" s="105"/>
      <c r="F72" s="105"/>
      <c r="G72" s="105"/>
      <c r="H72" s="105"/>
      <c r="I72" s="105"/>
      <c r="J72" s="106">
        <f>J247</f>
        <v>0</v>
      </c>
      <c r="L72" s="103"/>
    </row>
    <row r="73" spans="2:12" s="1" customFormat="1" ht="21.75" customHeight="1">
      <c r="B73" s="32"/>
      <c r="L73" s="32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2"/>
    </row>
    <row r="78" spans="2:12" s="1" customFormat="1" ht="6.95" customHeight="1"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32"/>
    </row>
    <row r="79" spans="2:12" s="1" customFormat="1" ht="24.95" customHeight="1">
      <c r="B79" s="32"/>
      <c r="C79" s="21" t="s">
        <v>135</v>
      </c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16</v>
      </c>
      <c r="L81" s="32"/>
    </row>
    <row r="82" spans="2:65" s="1" customFormat="1" ht="16.5" customHeight="1">
      <c r="B82" s="32"/>
      <c r="E82" s="280" t="str">
        <f>E7</f>
        <v>FN Brno - Rekonstrukce kliniky dětských infekčních nemocí a energeticky úsporná opatření objektu S</v>
      </c>
      <c r="F82" s="281"/>
      <c r="G82" s="281"/>
      <c r="H82" s="281"/>
      <c r="L82" s="32"/>
    </row>
    <row r="83" spans="2:65" ht="12" customHeight="1">
      <c r="B83" s="20"/>
      <c r="C83" s="27" t="s">
        <v>116</v>
      </c>
      <c r="L83" s="20"/>
    </row>
    <row r="84" spans="2:65" s="1" customFormat="1" ht="16.5" customHeight="1">
      <c r="B84" s="32"/>
      <c r="E84" s="280" t="s">
        <v>117</v>
      </c>
      <c r="F84" s="282"/>
      <c r="G84" s="282"/>
      <c r="H84" s="282"/>
      <c r="L84" s="32"/>
    </row>
    <row r="85" spans="2:65" s="1" customFormat="1" ht="12" customHeight="1">
      <c r="B85" s="32"/>
      <c r="C85" s="27" t="s">
        <v>118</v>
      </c>
      <c r="L85" s="32"/>
    </row>
    <row r="86" spans="2:65" s="1" customFormat="1" ht="16.5" customHeight="1">
      <c r="B86" s="32"/>
      <c r="E86" s="244" t="str">
        <f>E11</f>
        <v>D.1.2.4_S - Silnoproud</v>
      </c>
      <c r="F86" s="282"/>
      <c r="G86" s="282"/>
      <c r="H86" s="282"/>
      <c r="L86" s="32"/>
    </row>
    <row r="87" spans="2:65" s="1" customFormat="1" ht="6.95" customHeight="1">
      <c r="B87" s="32"/>
      <c r="L87" s="32"/>
    </row>
    <row r="88" spans="2:65" s="1" customFormat="1" ht="12" customHeight="1">
      <c r="B88" s="32"/>
      <c r="C88" s="27" t="s">
        <v>21</v>
      </c>
      <c r="F88" s="25" t="str">
        <f>F14</f>
        <v xml:space="preserve"> </v>
      </c>
      <c r="I88" s="27" t="s">
        <v>23</v>
      </c>
      <c r="J88" s="49" t="str">
        <f>IF(J14="","",J14)</f>
        <v>31. 8. 2025</v>
      </c>
      <c r="L88" s="32"/>
    </row>
    <row r="89" spans="2:65" s="1" customFormat="1" ht="6.95" customHeight="1">
      <c r="B89" s="32"/>
      <c r="L89" s="32"/>
    </row>
    <row r="90" spans="2:65" s="1" customFormat="1" ht="15.2" customHeight="1">
      <c r="B90" s="32"/>
      <c r="C90" s="27" t="s">
        <v>25</v>
      </c>
      <c r="F90" s="25" t="str">
        <f>E17</f>
        <v xml:space="preserve"> </v>
      </c>
      <c r="I90" s="27" t="s">
        <v>30</v>
      </c>
      <c r="J90" s="30" t="str">
        <f>E23</f>
        <v xml:space="preserve"> </v>
      </c>
      <c r="L90" s="32"/>
    </row>
    <row r="91" spans="2:65" s="1" customFormat="1" ht="15.2" customHeight="1">
      <c r="B91" s="32"/>
      <c r="C91" s="27" t="s">
        <v>28</v>
      </c>
      <c r="F91" s="25" t="str">
        <f>IF(E20="","",E20)</f>
        <v>Vyplň údaj</v>
      </c>
      <c r="I91" s="27" t="s">
        <v>32</v>
      </c>
      <c r="J91" s="30" t="str">
        <f>E26</f>
        <v xml:space="preserve"> </v>
      </c>
      <c r="L91" s="32"/>
    </row>
    <row r="92" spans="2:65" s="1" customFormat="1" ht="10.35" customHeight="1">
      <c r="B92" s="32"/>
      <c r="L92" s="32"/>
    </row>
    <row r="93" spans="2:65" s="10" customFormat="1" ht="29.25" customHeight="1">
      <c r="B93" s="111"/>
      <c r="C93" s="112" t="s">
        <v>136</v>
      </c>
      <c r="D93" s="113" t="s">
        <v>54</v>
      </c>
      <c r="E93" s="113" t="s">
        <v>50</v>
      </c>
      <c r="F93" s="113" t="s">
        <v>51</v>
      </c>
      <c r="G93" s="113" t="s">
        <v>137</v>
      </c>
      <c r="H93" s="113" t="s">
        <v>138</v>
      </c>
      <c r="I93" s="113" t="s">
        <v>139</v>
      </c>
      <c r="J93" s="113" t="s">
        <v>122</v>
      </c>
      <c r="K93" s="114" t="s">
        <v>140</v>
      </c>
      <c r="L93" s="111"/>
      <c r="M93" s="56" t="s">
        <v>19</v>
      </c>
      <c r="N93" s="57" t="s">
        <v>39</v>
      </c>
      <c r="O93" s="57" t="s">
        <v>141</v>
      </c>
      <c r="P93" s="57" t="s">
        <v>142</v>
      </c>
      <c r="Q93" s="57" t="s">
        <v>143</v>
      </c>
      <c r="R93" s="57" t="s">
        <v>144</v>
      </c>
      <c r="S93" s="57" t="s">
        <v>145</v>
      </c>
      <c r="T93" s="58" t="s">
        <v>146</v>
      </c>
    </row>
    <row r="94" spans="2:65" s="1" customFormat="1" ht="22.9" customHeight="1">
      <c r="B94" s="32"/>
      <c r="C94" s="61" t="s">
        <v>147</v>
      </c>
      <c r="J94" s="115">
        <f>BK94</f>
        <v>0</v>
      </c>
      <c r="L94" s="32"/>
      <c r="M94" s="59"/>
      <c r="N94" s="50"/>
      <c r="O94" s="50"/>
      <c r="P94" s="116">
        <f>P95+P102+P119+P122+P149+P188+P191+P236+P247</f>
        <v>0</v>
      </c>
      <c r="Q94" s="50"/>
      <c r="R94" s="116">
        <f>R95+R102+R119+R122+R149+R188+R191+R236+R247</f>
        <v>0</v>
      </c>
      <c r="S94" s="50"/>
      <c r="T94" s="117">
        <f>T95+T102+T119+T122+T149+T188+T191+T236+T247</f>
        <v>0</v>
      </c>
      <c r="AT94" s="17" t="s">
        <v>68</v>
      </c>
      <c r="AU94" s="17" t="s">
        <v>123</v>
      </c>
      <c r="BK94" s="118">
        <f>BK95+BK102+BK119+BK122+BK149+BK188+BK191+BK236+BK247</f>
        <v>0</v>
      </c>
    </row>
    <row r="95" spans="2:65" s="11" customFormat="1" ht="25.9" customHeight="1">
      <c r="B95" s="119"/>
      <c r="D95" s="120" t="s">
        <v>68</v>
      </c>
      <c r="E95" s="121" t="s">
        <v>1580</v>
      </c>
      <c r="F95" s="121" t="s">
        <v>2043</v>
      </c>
      <c r="I95" s="122"/>
      <c r="J95" s="123">
        <f>BK95</f>
        <v>0</v>
      </c>
      <c r="L95" s="119"/>
      <c r="M95" s="124"/>
      <c r="P95" s="125">
        <f>SUM(P96:P101)</f>
        <v>0</v>
      </c>
      <c r="R95" s="125">
        <f>SUM(R96:R101)</f>
        <v>0</v>
      </c>
      <c r="T95" s="126">
        <f>SUM(T96:T101)</f>
        <v>0</v>
      </c>
      <c r="AR95" s="120" t="s">
        <v>76</v>
      </c>
      <c r="AT95" s="127" t="s">
        <v>68</v>
      </c>
      <c r="AU95" s="127" t="s">
        <v>69</v>
      </c>
      <c r="AY95" s="120" t="s">
        <v>150</v>
      </c>
      <c r="BK95" s="128">
        <f>SUM(BK96:BK101)</f>
        <v>0</v>
      </c>
    </row>
    <row r="96" spans="2:65" s="1" customFormat="1" ht="16.5" customHeight="1">
      <c r="B96" s="32"/>
      <c r="C96" s="131" t="s">
        <v>76</v>
      </c>
      <c r="D96" s="131" t="s">
        <v>153</v>
      </c>
      <c r="E96" s="132" t="s">
        <v>2044</v>
      </c>
      <c r="F96" s="133" t="s">
        <v>2045</v>
      </c>
      <c r="G96" s="134" t="s">
        <v>656</v>
      </c>
      <c r="H96" s="135">
        <v>806</v>
      </c>
      <c r="I96" s="136"/>
      <c r="J96" s="137">
        <f>ROUND(I96*H96,2)</f>
        <v>0</v>
      </c>
      <c r="K96" s="133" t="s">
        <v>19</v>
      </c>
      <c r="L96" s="32"/>
      <c r="M96" s="138" t="s">
        <v>19</v>
      </c>
      <c r="N96" s="139" t="s">
        <v>40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158</v>
      </c>
      <c r="AT96" s="142" t="s">
        <v>153</v>
      </c>
      <c r="AU96" s="142" t="s">
        <v>76</v>
      </c>
      <c r="AY96" s="17" t="s">
        <v>150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76</v>
      </c>
      <c r="BK96" s="143">
        <f>ROUND(I96*H96,2)</f>
        <v>0</v>
      </c>
      <c r="BL96" s="17" t="s">
        <v>158</v>
      </c>
      <c r="BM96" s="142" t="s">
        <v>78</v>
      </c>
    </row>
    <row r="97" spans="2:65" s="1" customFormat="1">
      <c r="B97" s="32"/>
      <c r="D97" s="144" t="s">
        <v>160</v>
      </c>
      <c r="F97" s="145" t="s">
        <v>2045</v>
      </c>
      <c r="I97" s="146"/>
      <c r="L97" s="32"/>
      <c r="M97" s="147"/>
      <c r="T97" s="53"/>
      <c r="AT97" s="17" t="s">
        <v>160</v>
      </c>
      <c r="AU97" s="17" t="s">
        <v>76</v>
      </c>
    </row>
    <row r="98" spans="2:65" s="1" customFormat="1" ht="16.5" customHeight="1">
      <c r="B98" s="32"/>
      <c r="C98" s="131" t="s">
        <v>78</v>
      </c>
      <c r="D98" s="131" t="s">
        <v>153</v>
      </c>
      <c r="E98" s="132" t="s">
        <v>2046</v>
      </c>
      <c r="F98" s="133" t="s">
        <v>2047</v>
      </c>
      <c r="G98" s="134" t="s">
        <v>656</v>
      </c>
      <c r="H98" s="135">
        <v>7189</v>
      </c>
      <c r="I98" s="136"/>
      <c r="J98" s="137">
        <f>ROUND(I98*H98,2)</f>
        <v>0</v>
      </c>
      <c r="K98" s="133" t="s">
        <v>19</v>
      </c>
      <c r="L98" s="32"/>
      <c r="M98" s="138" t="s">
        <v>19</v>
      </c>
      <c r="N98" s="139" t="s">
        <v>40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158</v>
      </c>
      <c r="AT98" s="142" t="s">
        <v>153</v>
      </c>
      <c r="AU98" s="142" t="s">
        <v>76</v>
      </c>
      <c r="AY98" s="17" t="s">
        <v>150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76</v>
      </c>
      <c r="BK98" s="143">
        <f>ROUND(I98*H98,2)</f>
        <v>0</v>
      </c>
      <c r="BL98" s="17" t="s">
        <v>158</v>
      </c>
      <c r="BM98" s="142" t="s">
        <v>158</v>
      </c>
    </row>
    <row r="99" spans="2:65" s="1" customFormat="1">
      <c r="B99" s="32"/>
      <c r="D99" s="144" t="s">
        <v>160</v>
      </c>
      <c r="F99" s="145" t="s">
        <v>2047</v>
      </c>
      <c r="I99" s="146"/>
      <c r="L99" s="32"/>
      <c r="M99" s="147"/>
      <c r="T99" s="53"/>
      <c r="AT99" s="17" t="s">
        <v>160</v>
      </c>
      <c r="AU99" s="17" t="s">
        <v>76</v>
      </c>
    </row>
    <row r="100" spans="2:65" s="1" customFormat="1" ht="16.5" customHeight="1">
      <c r="B100" s="32"/>
      <c r="C100" s="131" t="s">
        <v>98</v>
      </c>
      <c r="D100" s="131" t="s">
        <v>153</v>
      </c>
      <c r="E100" s="132" t="s">
        <v>2048</v>
      </c>
      <c r="F100" s="133" t="s">
        <v>2049</v>
      </c>
      <c r="G100" s="134" t="s">
        <v>656</v>
      </c>
      <c r="H100" s="135">
        <v>8905</v>
      </c>
      <c r="I100" s="136"/>
      <c r="J100" s="137">
        <f>ROUND(I100*H100,2)</f>
        <v>0</v>
      </c>
      <c r="K100" s="133" t="s">
        <v>19</v>
      </c>
      <c r="L100" s="32"/>
      <c r="M100" s="138" t="s">
        <v>19</v>
      </c>
      <c r="N100" s="139" t="s">
        <v>40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158</v>
      </c>
      <c r="AT100" s="142" t="s">
        <v>153</v>
      </c>
      <c r="AU100" s="142" t="s">
        <v>76</v>
      </c>
      <c r="AY100" s="17" t="s">
        <v>150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76</v>
      </c>
      <c r="BK100" s="143">
        <f>ROUND(I100*H100,2)</f>
        <v>0</v>
      </c>
      <c r="BL100" s="17" t="s">
        <v>158</v>
      </c>
      <c r="BM100" s="142" t="s">
        <v>195</v>
      </c>
    </row>
    <row r="101" spans="2:65" s="1" customFormat="1">
      <c r="B101" s="32"/>
      <c r="D101" s="144" t="s">
        <v>160</v>
      </c>
      <c r="F101" s="145" t="s">
        <v>2049</v>
      </c>
      <c r="I101" s="146"/>
      <c r="L101" s="32"/>
      <c r="M101" s="147"/>
      <c r="T101" s="53"/>
      <c r="AT101" s="17" t="s">
        <v>160</v>
      </c>
      <c r="AU101" s="17" t="s">
        <v>76</v>
      </c>
    </row>
    <row r="102" spans="2:65" s="11" customFormat="1" ht="25.9" customHeight="1">
      <c r="B102" s="119"/>
      <c r="D102" s="120" t="s">
        <v>68</v>
      </c>
      <c r="E102" s="121" t="s">
        <v>1585</v>
      </c>
      <c r="F102" s="121" t="s">
        <v>2050</v>
      </c>
      <c r="I102" s="122"/>
      <c r="J102" s="123">
        <f>BK102</f>
        <v>0</v>
      </c>
      <c r="L102" s="119"/>
      <c r="M102" s="124"/>
      <c r="P102" s="125">
        <f>SUM(P103:P118)</f>
        <v>0</v>
      </c>
      <c r="R102" s="125">
        <f>SUM(R103:R118)</f>
        <v>0</v>
      </c>
      <c r="T102" s="126">
        <f>SUM(T103:T118)</f>
        <v>0</v>
      </c>
      <c r="AR102" s="120" t="s">
        <v>76</v>
      </c>
      <c r="AT102" s="127" t="s">
        <v>68</v>
      </c>
      <c r="AU102" s="127" t="s">
        <v>69</v>
      </c>
      <c r="AY102" s="120" t="s">
        <v>150</v>
      </c>
      <c r="BK102" s="128">
        <f>SUM(BK103:BK118)</f>
        <v>0</v>
      </c>
    </row>
    <row r="103" spans="2:65" s="1" customFormat="1" ht="16.5" customHeight="1">
      <c r="B103" s="32"/>
      <c r="C103" s="131" t="s">
        <v>158</v>
      </c>
      <c r="D103" s="131" t="s">
        <v>153</v>
      </c>
      <c r="E103" s="132" t="s">
        <v>2051</v>
      </c>
      <c r="F103" s="133" t="s">
        <v>2052</v>
      </c>
      <c r="G103" s="134" t="s">
        <v>2053</v>
      </c>
      <c r="H103" s="135">
        <v>450</v>
      </c>
      <c r="I103" s="136"/>
      <c r="J103" s="137">
        <f>ROUND(I103*H103,2)</f>
        <v>0</v>
      </c>
      <c r="K103" s="133" t="s">
        <v>19</v>
      </c>
      <c r="L103" s="32"/>
      <c r="M103" s="138" t="s">
        <v>19</v>
      </c>
      <c r="N103" s="139" t="s">
        <v>40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158</v>
      </c>
      <c r="AT103" s="142" t="s">
        <v>153</v>
      </c>
      <c r="AU103" s="142" t="s">
        <v>76</v>
      </c>
      <c r="AY103" s="17" t="s">
        <v>150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76</v>
      </c>
      <c r="BK103" s="143">
        <f>ROUND(I103*H103,2)</f>
        <v>0</v>
      </c>
      <c r="BL103" s="17" t="s">
        <v>158</v>
      </c>
      <c r="BM103" s="142" t="s">
        <v>211</v>
      </c>
    </row>
    <row r="104" spans="2:65" s="1" customFormat="1">
      <c r="B104" s="32"/>
      <c r="D104" s="144" t="s">
        <v>160</v>
      </c>
      <c r="F104" s="145" t="s">
        <v>2052</v>
      </c>
      <c r="I104" s="146"/>
      <c r="L104" s="32"/>
      <c r="M104" s="147"/>
      <c r="T104" s="53"/>
      <c r="AT104" s="17" t="s">
        <v>160</v>
      </c>
      <c r="AU104" s="17" t="s">
        <v>76</v>
      </c>
    </row>
    <row r="105" spans="2:65" s="1" customFormat="1" ht="16.5" customHeight="1">
      <c r="B105" s="32"/>
      <c r="C105" s="131" t="s">
        <v>189</v>
      </c>
      <c r="D105" s="131" t="s">
        <v>153</v>
      </c>
      <c r="E105" s="132" t="s">
        <v>2054</v>
      </c>
      <c r="F105" s="133" t="s">
        <v>2055</v>
      </c>
      <c r="G105" s="134" t="s">
        <v>2053</v>
      </c>
      <c r="H105" s="135">
        <v>286</v>
      </c>
      <c r="I105" s="136"/>
      <c r="J105" s="137">
        <f>ROUND(I105*H105,2)</f>
        <v>0</v>
      </c>
      <c r="K105" s="133" t="s">
        <v>19</v>
      </c>
      <c r="L105" s="32"/>
      <c r="M105" s="138" t="s">
        <v>19</v>
      </c>
      <c r="N105" s="139" t="s">
        <v>40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158</v>
      </c>
      <c r="AT105" s="142" t="s">
        <v>153</v>
      </c>
      <c r="AU105" s="142" t="s">
        <v>76</v>
      </c>
      <c r="AY105" s="17" t="s">
        <v>150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76</v>
      </c>
      <c r="BK105" s="143">
        <f>ROUND(I105*H105,2)</f>
        <v>0</v>
      </c>
      <c r="BL105" s="17" t="s">
        <v>158</v>
      </c>
      <c r="BM105" s="142" t="s">
        <v>228</v>
      </c>
    </row>
    <row r="106" spans="2:65" s="1" customFormat="1">
      <c r="B106" s="32"/>
      <c r="D106" s="144" t="s">
        <v>160</v>
      </c>
      <c r="F106" s="145" t="s">
        <v>2055</v>
      </c>
      <c r="I106" s="146"/>
      <c r="L106" s="32"/>
      <c r="M106" s="147"/>
      <c r="T106" s="53"/>
      <c r="AT106" s="17" t="s">
        <v>160</v>
      </c>
      <c r="AU106" s="17" t="s">
        <v>76</v>
      </c>
    </row>
    <row r="107" spans="2:65" s="1" customFormat="1" ht="16.5" customHeight="1">
      <c r="B107" s="32"/>
      <c r="C107" s="131" t="s">
        <v>195</v>
      </c>
      <c r="D107" s="131" t="s">
        <v>153</v>
      </c>
      <c r="E107" s="132" t="s">
        <v>2056</v>
      </c>
      <c r="F107" s="133" t="s">
        <v>2057</v>
      </c>
      <c r="G107" s="134" t="s">
        <v>2053</v>
      </c>
      <c r="H107" s="135">
        <v>8300</v>
      </c>
      <c r="I107" s="136"/>
      <c r="J107" s="137">
        <f>ROUND(I107*H107,2)</f>
        <v>0</v>
      </c>
      <c r="K107" s="133" t="s">
        <v>19</v>
      </c>
      <c r="L107" s="32"/>
      <c r="M107" s="138" t="s">
        <v>19</v>
      </c>
      <c r="N107" s="139" t="s">
        <v>40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158</v>
      </c>
      <c r="AT107" s="142" t="s">
        <v>153</v>
      </c>
      <c r="AU107" s="142" t="s">
        <v>76</v>
      </c>
      <c r="AY107" s="17" t="s">
        <v>150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76</v>
      </c>
      <c r="BK107" s="143">
        <f>ROUND(I107*H107,2)</f>
        <v>0</v>
      </c>
      <c r="BL107" s="17" t="s">
        <v>158</v>
      </c>
      <c r="BM107" s="142" t="s">
        <v>8</v>
      </c>
    </row>
    <row r="108" spans="2:65" s="1" customFormat="1">
      <c r="B108" s="32"/>
      <c r="D108" s="144" t="s">
        <v>160</v>
      </c>
      <c r="F108" s="145" t="s">
        <v>2057</v>
      </c>
      <c r="I108" s="146"/>
      <c r="L108" s="32"/>
      <c r="M108" s="147"/>
      <c r="T108" s="53"/>
      <c r="AT108" s="17" t="s">
        <v>160</v>
      </c>
      <c r="AU108" s="17" t="s">
        <v>76</v>
      </c>
    </row>
    <row r="109" spans="2:65" s="1" customFormat="1" ht="16.5" customHeight="1">
      <c r="B109" s="32"/>
      <c r="C109" s="131" t="s">
        <v>201</v>
      </c>
      <c r="D109" s="131" t="s">
        <v>153</v>
      </c>
      <c r="E109" s="132" t="s">
        <v>2058</v>
      </c>
      <c r="F109" s="133" t="s">
        <v>2059</v>
      </c>
      <c r="G109" s="134" t="s">
        <v>2053</v>
      </c>
      <c r="H109" s="135">
        <v>7850</v>
      </c>
      <c r="I109" s="136"/>
      <c r="J109" s="137">
        <f>ROUND(I109*H109,2)</f>
        <v>0</v>
      </c>
      <c r="K109" s="133" t="s">
        <v>19</v>
      </c>
      <c r="L109" s="32"/>
      <c r="M109" s="138" t="s">
        <v>19</v>
      </c>
      <c r="N109" s="139" t="s">
        <v>40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158</v>
      </c>
      <c r="AT109" s="142" t="s">
        <v>153</v>
      </c>
      <c r="AU109" s="142" t="s">
        <v>76</v>
      </c>
      <c r="AY109" s="17" t="s">
        <v>150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76</v>
      </c>
      <c r="BK109" s="143">
        <f>ROUND(I109*H109,2)</f>
        <v>0</v>
      </c>
      <c r="BL109" s="17" t="s">
        <v>158</v>
      </c>
      <c r="BM109" s="142" t="s">
        <v>265</v>
      </c>
    </row>
    <row r="110" spans="2:65" s="1" customFormat="1">
      <c r="B110" s="32"/>
      <c r="D110" s="144" t="s">
        <v>160</v>
      </c>
      <c r="F110" s="145" t="s">
        <v>2059</v>
      </c>
      <c r="I110" s="146"/>
      <c r="L110" s="32"/>
      <c r="M110" s="147"/>
      <c r="T110" s="53"/>
      <c r="AT110" s="17" t="s">
        <v>160</v>
      </c>
      <c r="AU110" s="17" t="s">
        <v>76</v>
      </c>
    </row>
    <row r="111" spans="2:65" s="1" customFormat="1" ht="16.5" customHeight="1">
      <c r="B111" s="32"/>
      <c r="C111" s="131" t="s">
        <v>211</v>
      </c>
      <c r="D111" s="131" t="s">
        <v>153</v>
      </c>
      <c r="E111" s="132" t="s">
        <v>2060</v>
      </c>
      <c r="F111" s="133" t="s">
        <v>2061</v>
      </c>
      <c r="G111" s="134" t="s">
        <v>2053</v>
      </c>
      <c r="H111" s="135">
        <v>8210</v>
      </c>
      <c r="I111" s="136"/>
      <c r="J111" s="137">
        <f>ROUND(I111*H111,2)</f>
        <v>0</v>
      </c>
      <c r="K111" s="133" t="s">
        <v>19</v>
      </c>
      <c r="L111" s="32"/>
      <c r="M111" s="138" t="s">
        <v>19</v>
      </c>
      <c r="N111" s="139" t="s">
        <v>40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158</v>
      </c>
      <c r="AT111" s="142" t="s">
        <v>153</v>
      </c>
      <c r="AU111" s="142" t="s">
        <v>76</v>
      </c>
      <c r="AY111" s="17" t="s">
        <v>150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76</v>
      </c>
      <c r="BK111" s="143">
        <f>ROUND(I111*H111,2)</f>
        <v>0</v>
      </c>
      <c r="BL111" s="17" t="s">
        <v>158</v>
      </c>
      <c r="BM111" s="142" t="s">
        <v>289</v>
      </c>
    </row>
    <row r="112" spans="2:65" s="1" customFormat="1">
      <c r="B112" s="32"/>
      <c r="D112" s="144" t="s">
        <v>160</v>
      </c>
      <c r="F112" s="145" t="s">
        <v>2061</v>
      </c>
      <c r="I112" s="146"/>
      <c r="L112" s="32"/>
      <c r="M112" s="147"/>
      <c r="T112" s="53"/>
      <c r="AT112" s="17" t="s">
        <v>160</v>
      </c>
      <c r="AU112" s="17" t="s">
        <v>76</v>
      </c>
    </row>
    <row r="113" spans="2:65" s="1" customFormat="1" ht="16.5" customHeight="1">
      <c r="B113" s="32"/>
      <c r="C113" s="131" t="s">
        <v>151</v>
      </c>
      <c r="D113" s="131" t="s">
        <v>153</v>
      </c>
      <c r="E113" s="132" t="s">
        <v>2062</v>
      </c>
      <c r="F113" s="133" t="s">
        <v>2063</v>
      </c>
      <c r="G113" s="134" t="s">
        <v>2053</v>
      </c>
      <c r="H113" s="135">
        <v>218</v>
      </c>
      <c r="I113" s="136"/>
      <c r="J113" s="137">
        <f>ROUND(I113*H113,2)</f>
        <v>0</v>
      </c>
      <c r="K113" s="133" t="s">
        <v>19</v>
      </c>
      <c r="L113" s="32"/>
      <c r="M113" s="138" t="s">
        <v>19</v>
      </c>
      <c r="N113" s="139" t="s">
        <v>40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158</v>
      </c>
      <c r="AT113" s="142" t="s">
        <v>153</v>
      </c>
      <c r="AU113" s="142" t="s">
        <v>76</v>
      </c>
      <c r="AY113" s="17" t="s">
        <v>150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76</v>
      </c>
      <c r="BK113" s="143">
        <f>ROUND(I113*H113,2)</f>
        <v>0</v>
      </c>
      <c r="BL113" s="17" t="s">
        <v>158</v>
      </c>
      <c r="BM113" s="142" t="s">
        <v>310</v>
      </c>
    </row>
    <row r="114" spans="2:65" s="1" customFormat="1">
      <c r="B114" s="32"/>
      <c r="D114" s="144" t="s">
        <v>160</v>
      </c>
      <c r="F114" s="145" t="s">
        <v>2063</v>
      </c>
      <c r="I114" s="146"/>
      <c r="L114" s="32"/>
      <c r="M114" s="147"/>
      <c r="T114" s="53"/>
      <c r="AT114" s="17" t="s">
        <v>160</v>
      </c>
      <c r="AU114" s="17" t="s">
        <v>76</v>
      </c>
    </row>
    <row r="115" spans="2:65" s="1" customFormat="1" ht="16.5" customHeight="1">
      <c r="B115" s="32"/>
      <c r="C115" s="131" t="s">
        <v>228</v>
      </c>
      <c r="D115" s="131" t="s">
        <v>153</v>
      </c>
      <c r="E115" s="132" t="s">
        <v>2064</v>
      </c>
      <c r="F115" s="133" t="s">
        <v>2065</v>
      </c>
      <c r="G115" s="134" t="s">
        <v>2053</v>
      </c>
      <c r="H115" s="135">
        <v>720</v>
      </c>
      <c r="I115" s="136"/>
      <c r="J115" s="137">
        <f>ROUND(I115*H115,2)</f>
        <v>0</v>
      </c>
      <c r="K115" s="133" t="s">
        <v>19</v>
      </c>
      <c r="L115" s="32"/>
      <c r="M115" s="138" t="s">
        <v>19</v>
      </c>
      <c r="N115" s="139" t="s">
        <v>40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158</v>
      </c>
      <c r="AT115" s="142" t="s">
        <v>153</v>
      </c>
      <c r="AU115" s="142" t="s">
        <v>76</v>
      </c>
      <c r="AY115" s="17" t="s">
        <v>150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76</v>
      </c>
      <c r="BK115" s="143">
        <f>ROUND(I115*H115,2)</f>
        <v>0</v>
      </c>
      <c r="BL115" s="17" t="s">
        <v>158</v>
      </c>
      <c r="BM115" s="142" t="s">
        <v>326</v>
      </c>
    </row>
    <row r="116" spans="2:65" s="1" customFormat="1">
      <c r="B116" s="32"/>
      <c r="D116" s="144" t="s">
        <v>160</v>
      </c>
      <c r="F116" s="145" t="s">
        <v>2065</v>
      </c>
      <c r="I116" s="146"/>
      <c r="L116" s="32"/>
      <c r="M116" s="147"/>
      <c r="T116" s="53"/>
      <c r="AT116" s="17" t="s">
        <v>160</v>
      </c>
      <c r="AU116" s="17" t="s">
        <v>76</v>
      </c>
    </row>
    <row r="117" spans="2:65" s="1" customFormat="1" ht="16.5" customHeight="1">
      <c r="B117" s="32"/>
      <c r="C117" s="131" t="s">
        <v>236</v>
      </c>
      <c r="D117" s="131" t="s">
        <v>153</v>
      </c>
      <c r="E117" s="132" t="s">
        <v>2066</v>
      </c>
      <c r="F117" s="133" t="s">
        <v>2067</v>
      </c>
      <c r="G117" s="134" t="s">
        <v>2053</v>
      </c>
      <c r="H117" s="135">
        <v>1850</v>
      </c>
      <c r="I117" s="136"/>
      <c r="J117" s="137">
        <f>ROUND(I117*H117,2)</f>
        <v>0</v>
      </c>
      <c r="K117" s="133" t="s">
        <v>19</v>
      </c>
      <c r="L117" s="32"/>
      <c r="M117" s="138" t="s">
        <v>19</v>
      </c>
      <c r="N117" s="139" t="s">
        <v>40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158</v>
      </c>
      <c r="AT117" s="142" t="s">
        <v>153</v>
      </c>
      <c r="AU117" s="142" t="s">
        <v>76</v>
      </c>
      <c r="AY117" s="17" t="s">
        <v>150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76</v>
      </c>
      <c r="BK117" s="143">
        <f>ROUND(I117*H117,2)</f>
        <v>0</v>
      </c>
      <c r="BL117" s="17" t="s">
        <v>158</v>
      </c>
      <c r="BM117" s="142" t="s">
        <v>383</v>
      </c>
    </row>
    <row r="118" spans="2:65" s="1" customFormat="1">
      <c r="B118" s="32"/>
      <c r="D118" s="144" t="s">
        <v>160</v>
      </c>
      <c r="F118" s="145" t="s">
        <v>2067</v>
      </c>
      <c r="I118" s="146"/>
      <c r="L118" s="32"/>
      <c r="M118" s="147"/>
      <c r="T118" s="53"/>
      <c r="AT118" s="17" t="s">
        <v>160</v>
      </c>
      <c r="AU118" s="17" t="s">
        <v>76</v>
      </c>
    </row>
    <row r="119" spans="2:65" s="11" customFormat="1" ht="25.9" customHeight="1">
      <c r="B119" s="119"/>
      <c r="D119" s="120" t="s">
        <v>68</v>
      </c>
      <c r="E119" s="121" t="s">
        <v>1674</v>
      </c>
      <c r="F119" s="121" t="s">
        <v>2068</v>
      </c>
      <c r="I119" s="122"/>
      <c r="J119" s="123">
        <f>BK119</f>
        <v>0</v>
      </c>
      <c r="L119" s="119"/>
      <c r="M119" s="124"/>
      <c r="P119" s="125">
        <f>SUM(P120:P121)</f>
        <v>0</v>
      </c>
      <c r="R119" s="125">
        <f>SUM(R120:R121)</f>
        <v>0</v>
      </c>
      <c r="T119" s="126">
        <f>SUM(T120:T121)</f>
        <v>0</v>
      </c>
      <c r="AR119" s="120" t="s">
        <v>76</v>
      </c>
      <c r="AT119" s="127" t="s">
        <v>68</v>
      </c>
      <c r="AU119" s="127" t="s">
        <v>69</v>
      </c>
      <c r="AY119" s="120" t="s">
        <v>150</v>
      </c>
      <c r="BK119" s="128">
        <f>SUM(BK120:BK121)</f>
        <v>0</v>
      </c>
    </row>
    <row r="120" spans="2:65" s="1" customFormat="1" ht="16.5" customHeight="1">
      <c r="B120" s="32"/>
      <c r="C120" s="131" t="s">
        <v>8</v>
      </c>
      <c r="D120" s="131" t="s">
        <v>153</v>
      </c>
      <c r="E120" s="132" t="s">
        <v>2069</v>
      </c>
      <c r="F120" s="133" t="s">
        <v>2070</v>
      </c>
      <c r="G120" s="134" t="s">
        <v>2053</v>
      </c>
      <c r="H120" s="135">
        <v>3650</v>
      </c>
      <c r="I120" s="136"/>
      <c r="J120" s="137">
        <f>ROUND(I120*H120,2)</f>
        <v>0</v>
      </c>
      <c r="K120" s="133" t="s">
        <v>19</v>
      </c>
      <c r="L120" s="32"/>
      <c r="M120" s="138" t="s">
        <v>19</v>
      </c>
      <c r="N120" s="139" t="s">
        <v>40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158</v>
      </c>
      <c r="AT120" s="142" t="s">
        <v>153</v>
      </c>
      <c r="AU120" s="142" t="s">
        <v>76</v>
      </c>
      <c r="AY120" s="17" t="s">
        <v>150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76</v>
      </c>
      <c r="BK120" s="143">
        <f>ROUND(I120*H120,2)</f>
        <v>0</v>
      </c>
      <c r="BL120" s="17" t="s">
        <v>158</v>
      </c>
      <c r="BM120" s="142" t="s">
        <v>402</v>
      </c>
    </row>
    <row r="121" spans="2:65" s="1" customFormat="1">
      <c r="B121" s="32"/>
      <c r="D121" s="144" t="s">
        <v>160</v>
      </c>
      <c r="F121" s="145" t="s">
        <v>2070</v>
      </c>
      <c r="I121" s="146"/>
      <c r="L121" s="32"/>
      <c r="M121" s="147"/>
      <c r="T121" s="53"/>
      <c r="AT121" s="17" t="s">
        <v>160</v>
      </c>
      <c r="AU121" s="17" t="s">
        <v>76</v>
      </c>
    </row>
    <row r="122" spans="2:65" s="11" customFormat="1" ht="25.9" customHeight="1">
      <c r="B122" s="119"/>
      <c r="D122" s="120" t="s">
        <v>68</v>
      </c>
      <c r="E122" s="121" t="s">
        <v>1739</v>
      </c>
      <c r="F122" s="121" t="s">
        <v>2071</v>
      </c>
      <c r="I122" s="122"/>
      <c r="J122" s="123">
        <f>BK122</f>
        <v>0</v>
      </c>
      <c r="L122" s="119"/>
      <c r="M122" s="124"/>
      <c r="P122" s="125">
        <f>SUM(P123:P148)</f>
        <v>0</v>
      </c>
      <c r="R122" s="125">
        <f>SUM(R123:R148)</f>
        <v>0</v>
      </c>
      <c r="T122" s="126">
        <f>SUM(T123:T148)</f>
        <v>0</v>
      </c>
      <c r="AR122" s="120" t="s">
        <v>76</v>
      </c>
      <c r="AT122" s="127" t="s">
        <v>68</v>
      </c>
      <c r="AU122" s="127" t="s">
        <v>69</v>
      </c>
      <c r="AY122" s="120" t="s">
        <v>150</v>
      </c>
      <c r="BK122" s="128">
        <f>SUM(BK123:BK148)</f>
        <v>0</v>
      </c>
    </row>
    <row r="123" spans="2:65" s="1" customFormat="1" ht="16.5" customHeight="1">
      <c r="B123" s="32"/>
      <c r="C123" s="131" t="s">
        <v>257</v>
      </c>
      <c r="D123" s="131" t="s">
        <v>153</v>
      </c>
      <c r="E123" s="132" t="s">
        <v>2072</v>
      </c>
      <c r="F123" s="133" t="s">
        <v>2073</v>
      </c>
      <c r="G123" s="134" t="s">
        <v>2053</v>
      </c>
      <c r="H123" s="135">
        <v>13</v>
      </c>
      <c r="I123" s="136"/>
      <c r="J123" s="137">
        <f>ROUND(I123*H123,2)</f>
        <v>0</v>
      </c>
      <c r="K123" s="133" t="s">
        <v>19</v>
      </c>
      <c r="L123" s="32"/>
      <c r="M123" s="138" t="s">
        <v>19</v>
      </c>
      <c r="N123" s="139" t="s">
        <v>40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158</v>
      </c>
      <c r="AT123" s="142" t="s">
        <v>153</v>
      </c>
      <c r="AU123" s="142" t="s">
        <v>76</v>
      </c>
      <c r="AY123" s="17" t="s">
        <v>150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76</v>
      </c>
      <c r="BK123" s="143">
        <f>ROUND(I123*H123,2)</f>
        <v>0</v>
      </c>
      <c r="BL123" s="17" t="s">
        <v>158</v>
      </c>
      <c r="BM123" s="142" t="s">
        <v>418</v>
      </c>
    </row>
    <row r="124" spans="2:65" s="1" customFormat="1">
      <c r="B124" s="32"/>
      <c r="D124" s="144" t="s">
        <v>160</v>
      </c>
      <c r="F124" s="145" t="s">
        <v>2073</v>
      </c>
      <c r="I124" s="146"/>
      <c r="L124" s="32"/>
      <c r="M124" s="147"/>
      <c r="T124" s="53"/>
      <c r="AT124" s="17" t="s">
        <v>160</v>
      </c>
      <c r="AU124" s="17" t="s">
        <v>76</v>
      </c>
    </row>
    <row r="125" spans="2:65" s="1" customFormat="1" ht="16.5" customHeight="1">
      <c r="B125" s="32"/>
      <c r="C125" s="131" t="s">
        <v>265</v>
      </c>
      <c r="D125" s="131" t="s">
        <v>153</v>
      </c>
      <c r="E125" s="132" t="s">
        <v>2074</v>
      </c>
      <c r="F125" s="133" t="s">
        <v>2075</v>
      </c>
      <c r="G125" s="134" t="s">
        <v>2053</v>
      </c>
      <c r="H125" s="135">
        <v>5</v>
      </c>
      <c r="I125" s="136"/>
      <c r="J125" s="137">
        <f>ROUND(I125*H125,2)</f>
        <v>0</v>
      </c>
      <c r="K125" s="133" t="s">
        <v>19</v>
      </c>
      <c r="L125" s="32"/>
      <c r="M125" s="138" t="s">
        <v>19</v>
      </c>
      <c r="N125" s="139" t="s">
        <v>40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158</v>
      </c>
      <c r="AT125" s="142" t="s">
        <v>153</v>
      </c>
      <c r="AU125" s="142" t="s">
        <v>76</v>
      </c>
      <c r="AY125" s="17" t="s">
        <v>150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76</v>
      </c>
      <c r="BK125" s="143">
        <f>ROUND(I125*H125,2)</f>
        <v>0</v>
      </c>
      <c r="BL125" s="17" t="s">
        <v>158</v>
      </c>
      <c r="BM125" s="142" t="s">
        <v>431</v>
      </c>
    </row>
    <row r="126" spans="2:65" s="1" customFormat="1">
      <c r="B126" s="32"/>
      <c r="D126" s="144" t="s">
        <v>160</v>
      </c>
      <c r="F126" s="145" t="s">
        <v>2075</v>
      </c>
      <c r="I126" s="146"/>
      <c r="L126" s="32"/>
      <c r="M126" s="147"/>
      <c r="T126" s="53"/>
      <c r="AT126" s="17" t="s">
        <v>160</v>
      </c>
      <c r="AU126" s="17" t="s">
        <v>76</v>
      </c>
    </row>
    <row r="127" spans="2:65" s="1" customFormat="1" ht="16.5" customHeight="1">
      <c r="B127" s="32"/>
      <c r="C127" s="131" t="s">
        <v>279</v>
      </c>
      <c r="D127" s="131" t="s">
        <v>153</v>
      </c>
      <c r="E127" s="132" t="s">
        <v>2076</v>
      </c>
      <c r="F127" s="133" t="s">
        <v>2077</v>
      </c>
      <c r="G127" s="134" t="s">
        <v>2053</v>
      </c>
      <c r="H127" s="135">
        <v>191</v>
      </c>
      <c r="I127" s="136"/>
      <c r="J127" s="137">
        <f>ROUND(I127*H127,2)</f>
        <v>0</v>
      </c>
      <c r="K127" s="133" t="s">
        <v>19</v>
      </c>
      <c r="L127" s="32"/>
      <c r="M127" s="138" t="s">
        <v>19</v>
      </c>
      <c r="N127" s="139" t="s">
        <v>40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158</v>
      </c>
      <c r="AT127" s="142" t="s">
        <v>153</v>
      </c>
      <c r="AU127" s="142" t="s">
        <v>76</v>
      </c>
      <c r="AY127" s="17" t="s">
        <v>150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76</v>
      </c>
      <c r="BK127" s="143">
        <f>ROUND(I127*H127,2)</f>
        <v>0</v>
      </c>
      <c r="BL127" s="17" t="s">
        <v>158</v>
      </c>
      <c r="BM127" s="142" t="s">
        <v>444</v>
      </c>
    </row>
    <row r="128" spans="2:65" s="1" customFormat="1">
      <c r="B128" s="32"/>
      <c r="D128" s="144" t="s">
        <v>160</v>
      </c>
      <c r="F128" s="145" t="s">
        <v>2077</v>
      </c>
      <c r="I128" s="146"/>
      <c r="L128" s="32"/>
      <c r="M128" s="147"/>
      <c r="T128" s="53"/>
      <c r="AT128" s="17" t="s">
        <v>160</v>
      </c>
      <c r="AU128" s="17" t="s">
        <v>76</v>
      </c>
    </row>
    <row r="129" spans="2:65" s="1" customFormat="1" ht="16.5" customHeight="1">
      <c r="B129" s="32"/>
      <c r="C129" s="131" t="s">
        <v>289</v>
      </c>
      <c r="D129" s="131" t="s">
        <v>153</v>
      </c>
      <c r="E129" s="132" t="s">
        <v>2078</v>
      </c>
      <c r="F129" s="133" t="s">
        <v>2079</v>
      </c>
      <c r="G129" s="134" t="s">
        <v>2053</v>
      </c>
      <c r="H129" s="135">
        <v>8</v>
      </c>
      <c r="I129" s="136"/>
      <c r="J129" s="137">
        <f>ROUND(I129*H129,2)</f>
        <v>0</v>
      </c>
      <c r="K129" s="133" t="s">
        <v>19</v>
      </c>
      <c r="L129" s="32"/>
      <c r="M129" s="138" t="s">
        <v>19</v>
      </c>
      <c r="N129" s="139" t="s">
        <v>40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158</v>
      </c>
      <c r="AT129" s="142" t="s">
        <v>153</v>
      </c>
      <c r="AU129" s="142" t="s">
        <v>76</v>
      </c>
      <c r="AY129" s="17" t="s">
        <v>150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76</v>
      </c>
      <c r="BK129" s="143">
        <f>ROUND(I129*H129,2)</f>
        <v>0</v>
      </c>
      <c r="BL129" s="17" t="s">
        <v>158</v>
      </c>
      <c r="BM129" s="142" t="s">
        <v>456</v>
      </c>
    </row>
    <row r="130" spans="2:65" s="1" customFormat="1">
      <c r="B130" s="32"/>
      <c r="D130" s="144" t="s">
        <v>160</v>
      </c>
      <c r="F130" s="145" t="s">
        <v>2080</v>
      </c>
      <c r="I130" s="146"/>
      <c r="L130" s="32"/>
      <c r="M130" s="147"/>
      <c r="T130" s="53"/>
      <c r="AT130" s="17" t="s">
        <v>160</v>
      </c>
      <c r="AU130" s="17" t="s">
        <v>76</v>
      </c>
    </row>
    <row r="131" spans="2:65" s="1" customFormat="1" ht="16.5" customHeight="1">
      <c r="B131" s="32"/>
      <c r="C131" s="131" t="s">
        <v>302</v>
      </c>
      <c r="D131" s="131" t="s">
        <v>153</v>
      </c>
      <c r="E131" s="132" t="s">
        <v>2081</v>
      </c>
      <c r="F131" s="133" t="s">
        <v>2082</v>
      </c>
      <c r="G131" s="134" t="s">
        <v>2053</v>
      </c>
      <c r="H131" s="135">
        <v>1</v>
      </c>
      <c r="I131" s="136"/>
      <c r="J131" s="137">
        <f>ROUND(I131*H131,2)</f>
        <v>0</v>
      </c>
      <c r="K131" s="133" t="s">
        <v>19</v>
      </c>
      <c r="L131" s="32"/>
      <c r="M131" s="138" t="s">
        <v>19</v>
      </c>
      <c r="N131" s="139" t="s">
        <v>40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158</v>
      </c>
      <c r="AT131" s="142" t="s">
        <v>153</v>
      </c>
      <c r="AU131" s="142" t="s">
        <v>76</v>
      </c>
      <c r="AY131" s="17" t="s">
        <v>150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76</v>
      </c>
      <c r="BK131" s="143">
        <f>ROUND(I131*H131,2)</f>
        <v>0</v>
      </c>
      <c r="BL131" s="17" t="s">
        <v>158</v>
      </c>
      <c r="BM131" s="142" t="s">
        <v>473</v>
      </c>
    </row>
    <row r="132" spans="2:65" s="1" customFormat="1">
      <c r="B132" s="32"/>
      <c r="D132" s="144" t="s">
        <v>160</v>
      </c>
      <c r="F132" s="145" t="s">
        <v>2082</v>
      </c>
      <c r="I132" s="146"/>
      <c r="L132" s="32"/>
      <c r="M132" s="147"/>
      <c r="T132" s="53"/>
      <c r="AT132" s="17" t="s">
        <v>160</v>
      </c>
      <c r="AU132" s="17" t="s">
        <v>76</v>
      </c>
    </row>
    <row r="133" spans="2:65" s="1" customFormat="1" ht="16.5" customHeight="1">
      <c r="B133" s="32"/>
      <c r="C133" s="131" t="s">
        <v>310</v>
      </c>
      <c r="D133" s="131" t="s">
        <v>153</v>
      </c>
      <c r="E133" s="132" t="s">
        <v>2083</v>
      </c>
      <c r="F133" s="133" t="s">
        <v>2084</v>
      </c>
      <c r="G133" s="134" t="s">
        <v>2053</v>
      </c>
      <c r="H133" s="135">
        <v>13</v>
      </c>
      <c r="I133" s="136"/>
      <c r="J133" s="137">
        <f>ROUND(I133*H133,2)</f>
        <v>0</v>
      </c>
      <c r="K133" s="133" t="s">
        <v>19</v>
      </c>
      <c r="L133" s="32"/>
      <c r="M133" s="138" t="s">
        <v>19</v>
      </c>
      <c r="N133" s="139" t="s">
        <v>40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158</v>
      </c>
      <c r="AT133" s="142" t="s">
        <v>153</v>
      </c>
      <c r="AU133" s="142" t="s">
        <v>76</v>
      </c>
      <c r="AY133" s="17" t="s">
        <v>150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76</v>
      </c>
      <c r="BK133" s="143">
        <f>ROUND(I133*H133,2)</f>
        <v>0</v>
      </c>
      <c r="BL133" s="17" t="s">
        <v>158</v>
      </c>
      <c r="BM133" s="142" t="s">
        <v>490</v>
      </c>
    </row>
    <row r="134" spans="2:65" s="1" customFormat="1">
      <c r="B134" s="32"/>
      <c r="D134" s="144" t="s">
        <v>160</v>
      </c>
      <c r="F134" s="145" t="s">
        <v>2084</v>
      </c>
      <c r="I134" s="146"/>
      <c r="L134" s="32"/>
      <c r="M134" s="147"/>
      <c r="T134" s="53"/>
      <c r="AT134" s="17" t="s">
        <v>160</v>
      </c>
      <c r="AU134" s="17" t="s">
        <v>76</v>
      </c>
    </row>
    <row r="135" spans="2:65" s="1" customFormat="1" ht="16.5" customHeight="1">
      <c r="B135" s="32"/>
      <c r="C135" s="131" t="s">
        <v>319</v>
      </c>
      <c r="D135" s="131" t="s">
        <v>153</v>
      </c>
      <c r="E135" s="132" t="s">
        <v>2085</v>
      </c>
      <c r="F135" s="133" t="s">
        <v>2086</v>
      </c>
      <c r="G135" s="134" t="s">
        <v>2053</v>
      </c>
      <c r="H135" s="135">
        <v>209</v>
      </c>
      <c r="I135" s="136"/>
      <c r="J135" s="137">
        <f>ROUND(I135*H135,2)</f>
        <v>0</v>
      </c>
      <c r="K135" s="133" t="s">
        <v>19</v>
      </c>
      <c r="L135" s="32"/>
      <c r="M135" s="138" t="s">
        <v>19</v>
      </c>
      <c r="N135" s="139" t="s">
        <v>40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158</v>
      </c>
      <c r="AT135" s="142" t="s">
        <v>153</v>
      </c>
      <c r="AU135" s="142" t="s">
        <v>76</v>
      </c>
      <c r="AY135" s="17" t="s">
        <v>150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76</v>
      </c>
      <c r="BK135" s="143">
        <f>ROUND(I135*H135,2)</f>
        <v>0</v>
      </c>
      <c r="BL135" s="17" t="s">
        <v>158</v>
      </c>
      <c r="BM135" s="142" t="s">
        <v>508</v>
      </c>
    </row>
    <row r="136" spans="2:65" s="1" customFormat="1">
      <c r="B136" s="32"/>
      <c r="D136" s="144" t="s">
        <v>160</v>
      </c>
      <c r="F136" s="145" t="s">
        <v>2086</v>
      </c>
      <c r="I136" s="146"/>
      <c r="L136" s="32"/>
      <c r="M136" s="147"/>
      <c r="T136" s="53"/>
      <c r="AT136" s="17" t="s">
        <v>160</v>
      </c>
      <c r="AU136" s="17" t="s">
        <v>76</v>
      </c>
    </row>
    <row r="137" spans="2:65" s="1" customFormat="1" ht="16.5" customHeight="1">
      <c r="B137" s="32"/>
      <c r="C137" s="131" t="s">
        <v>326</v>
      </c>
      <c r="D137" s="131" t="s">
        <v>153</v>
      </c>
      <c r="E137" s="132" t="s">
        <v>2087</v>
      </c>
      <c r="F137" s="133" t="s">
        <v>2088</v>
      </c>
      <c r="G137" s="134" t="s">
        <v>2053</v>
      </c>
      <c r="H137" s="135">
        <v>25</v>
      </c>
      <c r="I137" s="136"/>
      <c r="J137" s="137">
        <f>ROUND(I137*H137,2)</f>
        <v>0</v>
      </c>
      <c r="K137" s="133" t="s">
        <v>19</v>
      </c>
      <c r="L137" s="32"/>
      <c r="M137" s="138" t="s">
        <v>19</v>
      </c>
      <c r="N137" s="139" t="s">
        <v>40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158</v>
      </c>
      <c r="AT137" s="142" t="s">
        <v>153</v>
      </c>
      <c r="AU137" s="142" t="s">
        <v>76</v>
      </c>
      <c r="AY137" s="17" t="s">
        <v>150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76</v>
      </c>
      <c r="BK137" s="143">
        <f>ROUND(I137*H137,2)</f>
        <v>0</v>
      </c>
      <c r="BL137" s="17" t="s">
        <v>158</v>
      </c>
      <c r="BM137" s="142" t="s">
        <v>527</v>
      </c>
    </row>
    <row r="138" spans="2:65" s="1" customFormat="1">
      <c r="B138" s="32"/>
      <c r="D138" s="144" t="s">
        <v>160</v>
      </c>
      <c r="F138" s="145" t="s">
        <v>2088</v>
      </c>
      <c r="I138" s="146"/>
      <c r="L138" s="32"/>
      <c r="M138" s="147"/>
      <c r="T138" s="53"/>
      <c r="AT138" s="17" t="s">
        <v>160</v>
      </c>
      <c r="AU138" s="17" t="s">
        <v>76</v>
      </c>
    </row>
    <row r="139" spans="2:65" s="1" customFormat="1" ht="16.5" customHeight="1">
      <c r="B139" s="32"/>
      <c r="C139" s="131" t="s">
        <v>7</v>
      </c>
      <c r="D139" s="131" t="s">
        <v>153</v>
      </c>
      <c r="E139" s="132" t="s">
        <v>2089</v>
      </c>
      <c r="F139" s="133" t="s">
        <v>2090</v>
      </c>
      <c r="G139" s="134" t="s">
        <v>2053</v>
      </c>
      <c r="H139" s="135">
        <v>4</v>
      </c>
      <c r="I139" s="136"/>
      <c r="J139" s="137">
        <f>ROUND(I139*H139,2)</f>
        <v>0</v>
      </c>
      <c r="K139" s="133" t="s">
        <v>19</v>
      </c>
      <c r="L139" s="32"/>
      <c r="M139" s="138" t="s">
        <v>19</v>
      </c>
      <c r="N139" s="139" t="s">
        <v>40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158</v>
      </c>
      <c r="AT139" s="142" t="s">
        <v>153</v>
      </c>
      <c r="AU139" s="142" t="s">
        <v>76</v>
      </c>
      <c r="AY139" s="17" t="s">
        <v>150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76</v>
      </c>
      <c r="BK139" s="143">
        <f>ROUND(I139*H139,2)</f>
        <v>0</v>
      </c>
      <c r="BL139" s="17" t="s">
        <v>158</v>
      </c>
      <c r="BM139" s="142" t="s">
        <v>541</v>
      </c>
    </row>
    <row r="140" spans="2:65" s="1" customFormat="1">
      <c r="B140" s="32"/>
      <c r="D140" s="144" t="s">
        <v>160</v>
      </c>
      <c r="F140" s="145" t="s">
        <v>2090</v>
      </c>
      <c r="I140" s="146"/>
      <c r="L140" s="32"/>
      <c r="M140" s="147"/>
      <c r="T140" s="53"/>
      <c r="AT140" s="17" t="s">
        <v>160</v>
      </c>
      <c r="AU140" s="17" t="s">
        <v>76</v>
      </c>
    </row>
    <row r="141" spans="2:65" s="1" customFormat="1" ht="16.5" customHeight="1">
      <c r="B141" s="32"/>
      <c r="C141" s="131" t="s">
        <v>383</v>
      </c>
      <c r="D141" s="131" t="s">
        <v>153</v>
      </c>
      <c r="E141" s="132" t="s">
        <v>2091</v>
      </c>
      <c r="F141" s="133" t="s">
        <v>2092</v>
      </c>
      <c r="G141" s="134" t="s">
        <v>2053</v>
      </c>
      <c r="H141" s="135">
        <v>165</v>
      </c>
      <c r="I141" s="136"/>
      <c r="J141" s="137">
        <f>ROUND(I141*H141,2)</f>
        <v>0</v>
      </c>
      <c r="K141" s="133" t="s">
        <v>19</v>
      </c>
      <c r="L141" s="32"/>
      <c r="M141" s="138" t="s">
        <v>19</v>
      </c>
      <c r="N141" s="139" t="s">
        <v>40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158</v>
      </c>
      <c r="AT141" s="142" t="s">
        <v>153</v>
      </c>
      <c r="AU141" s="142" t="s">
        <v>76</v>
      </c>
      <c r="AY141" s="17" t="s">
        <v>150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76</v>
      </c>
      <c r="BK141" s="143">
        <f>ROUND(I141*H141,2)</f>
        <v>0</v>
      </c>
      <c r="BL141" s="17" t="s">
        <v>158</v>
      </c>
      <c r="BM141" s="142" t="s">
        <v>974</v>
      </c>
    </row>
    <row r="142" spans="2:65" s="1" customFormat="1">
      <c r="B142" s="32"/>
      <c r="D142" s="144" t="s">
        <v>160</v>
      </c>
      <c r="F142" s="145" t="s">
        <v>2092</v>
      </c>
      <c r="I142" s="146"/>
      <c r="L142" s="32"/>
      <c r="M142" s="147"/>
      <c r="T142" s="53"/>
      <c r="AT142" s="17" t="s">
        <v>160</v>
      </c>
      <c r="AU142" s="17" t="s">
        <v>76</v>
      </c>
    </row>
    <row r="143" spans="2:65" s="1" customFormat="1" ht="16.5" customHeight="1">
      <c r="B143" s="32"/>
      <c r="C143" s="131" t="s">
        <v>392</v>
      </c>
      <c r="D143" s="131" t="s">
        <v>153</v>
      </c>
      <c r="E143" s="132" t="s">
        <v>2093</v>
      </c>
      <c r="F143" s="133" t="s">
        <v>2094</v>
      </c>
      <c r="G143" s="134" t="s">
        <v>2053</v>
      </c>
      <c r="H143" s="135">
        <v>13</v>
      </c>
      <c r="I143" s="136"/>
      <c r="J143" s="137">
        <f>ROUND(I143*H143,2)</f>
        <v>0</v>
      </c>
      <c r="K143" s="133" t="s">
        <v>19</v>
      </c>
      <c r="L143" s="32"/>
      <c r="M143" s="138" t="s">
        <v>19</v>
      </c>
      <c r="N143" s="139" t="s">
        <v>40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158</v>
      </c>
      <c r="AT143" s="142" t="s">
        <v>153</v>
      </c>
      <c r="AU143" s="142" t="s">
        <v>76</v>
      </c>
      <c r="AY143" s="17" t="s">
        <v>150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76</v>
      </c>
      <c r="BK143" s="143">
        <f>ROUND(I143*H143,2)</f>
        <v>0</v>
      </c>
      <c r="BL143" s="17" t="s">
        <v>158</v>
      </c>
      <c r="BM143" s="142" t="s">
        <v>993</v>
      </c>
    </row>
    <row r="144" spans="2:65" s="1" customFormat="1">
      <c r="B144" s="32"/>
      <c r="D144" s="144" t="s">
        <v>160</v>
      </c>
      <c r="F144" s="145" t="s">
        <v>2094</v>
      </c>
      <c r="I144" s="146"/>
      <c r="L144" s="32"/>
      <c r="M144" s="147"/>
      <c r="T144" s="53"/>
      <c r="AT144" s="17" t="s">
        <v>160</v>
      </c>
      <c r="AU144" s="17" t="s">
        <v>76</v>
      </c>
    </row>
    <row r="145" spans="2:65" s="1" customFormat="1" ht="16.5" customHeight="1">
      <c r="B145" s="32"/>
      <c r="C145" s="131" t="s">
        <v>402</v>
      </c>
      <c r="D145" s="131" t="s">
        <v>153</v>
      </c>
      <c r="E145" s="132" t="s">
        <v>2095</v>
      </c>
      <c r="F145" s="133" t="s">
        <v>2096</v>
      </c>
      <c r="G145" s="134" t="s">
        <v>2053</v>
      </c>
      <c r="H145" s="135">
        <v>1</v>
      </c>
      <c r="I145" s="136"/>
      <c r="J145" s="137">
        <f>ROUND(I145*H145,2)</f>
        <v>0</v>
      </c>
      <c r="K145" s="133" t="s">
        <v>19</v>
      </c>
      <c r="L145" s="32"/>
      <c r="M145" s="138" t="s">
        <v>19</v>
      </c>
      <c r="N145" s="139" t="s">
        <v>40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158</v>
      </c>
      <c r="AT145" s="142" t="s">
        <v>153</v>
      </c>
      <c r="AU145" s="142" t="s">
        <v>76</v>
      </c>
      <c r="AY145" s="17" t="s">
        <v>150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76</v>
      </c>
      <c r="BK145" s="143">
        <f>ROUND(I145*H145,2)</f>
        <v>0</v>
      </c>
      <c r="BL145" s="17" t="s">
        <v>158</v>
      </c>
      <c r="BM145" s="142" t="s">
        <v>1005</v>
      </c>
    </row>
    <row r="146" spans="2:65" s="1" customFormat="1">
      <c r="B146" s="32"/>
      <c r="D146" s="144" t="s">
        <v>160</v>
      </c>
      <c r="F146" s="145" t="s">
        <v>2096</v>
      </c>
      <c r="I146" s="146"/>
      <c r="L146" s="32"/>
      <c r="M146" s="147"/>
      <c r="T146" s="53"/>
      <c r="AT146" s="17" t="s">
        <v>160</v>
      </c>
      <c r="AU146" s="17" t="s">
        <v>76</v>
      </c>
    </row>
    <row r="147" spans="2:65" s="1" customFormat="1" ht="16.5" customHeight="1">
      <c r="B147" s="32"/>
      <c r="C147" s="131" t="s">
        <v>409</v>
      </c>
      <c r="D147" s="131" t="s">
        <v>153</v>
      </c>
      <c r="E147" s="132" t="s">
        <v>2097</v>
      </c>
      <c r="F147" s="133" t="s">
        <v>2098</v>
      </c>
      <c r="G147" s="134" t="s">
        <v>2053</v>
      </c>
      <c r="H147" s="135">
        <v>1</v>
      </c>
      <c r="I147" s="136"/>
      <c r="J147" s="137">
        <f>ROUND(I147*H147,2)</f>
        <v>0</v>
      </c>
      <c r="K147" s="133" t="s">
        <v>19</v>
      </c>
      <c r="L147" s="32"/>
      <c r="M147" s="138" t="s">
        <v>19</v>
      </c>
      <c r="N147" s="139" t="s">
        <v>40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158</v>
      </c>
      <c r="AT147" s="142" t="s">
        <v>153</v>
      </c>
      <c r="AU147" s="142" t="s">
        <v>76</v>
      </c>
      <c r="AY147" s="17" t="s">
        <v>150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76</v>
      </c>
      <c r="BK147" s="143">
        <f>ROUND(I147*H147,2)</f>
        <v>0</v>
      </c>
      <c r="BL147" s="17" t="s">
        <v>158</v>
      </c>
      <c r="BM147" s="142" t="s">
        <v>1026</v>
      </c>
    </row>
    <row r="148" spans="2:65" s="1" customFormat="1">
      <c r="B148" s="32"/>
      <c r="D148" s="144" t="s">
        <v>160</v>
      </c>
      <c r="F148" s="145" t="s">
        <v>2098</v>
      </c>
      <c r="I148" s="146"/>
      <c r="L148" s="32"/>
      <c r="M148" s="147"/>
      <c r="T148" s="53"/>
      <c r="AT148" s="17" t="s">
        <v>160</v>
      </c>
      <c r="AU148" s="17" t="s">
        <v>76</v>
      </c>
    </row>
    <row r="149" spans="2:65" s="11" customFormat="1" ht="25.9" customHeight="1">
      <c r="B149" s="119"/>
      <c r="D149" s="120" t="s">
        <v>68</v>
      </c>
      <c r="E149" s="121" t="s">
        <v>1848</v>
      </c>
      <c r="F149" s="121" t="s">
        <v>2099</v>
      </c>
      <c r="I149" s="122"/>
      <c r="J149" s="123">
        <f>BK149</f>
        <v>0</v>
      </c>
      <c r="L149" s="119"/>
      <c r="M149" s="124"/>
      <c r="P149" s="125">
        <f>SUM(P150:P187)</f>
        <v>0</v>
      </c>
      <c r="R149" s="125">
        <f>SUM(R150:R187)</f>
        <v>0</v>
      </c>
      <c r="T149" s="126">
        <f>SUM(T150:T187)</f>
        <v>0</v>
      </c>
      <c r="AR149" s="120" t="s">
        <v>76</v>
      </c>
      <c r="AT149" s="127" t="s">
        <v>68</v>
      </c>
      <c r="AU149" s="127" t="s">
        <v>69</v>
      </c>
      <c r="AY149" s="120" t="s">
        <v>150</v>
      </c>
      <c r="BK149" s="128">
        <f>SUM(BK150:BK187)</f>
        <v>0</v>
      </c>
    </row>
    <row r="150" spans="2:65" s="1" customFormat="1" ht="37.9" customHeight="1">
      <c r="B150" s="32"/>
      <c r="C150" s="131" t="s">
        <v>418</v>
      </c>
      <c r="D150" s="131" t="s">
        <v>153</v>
      </c>
      <c r="E150" s="132" t="s">
        <v>2100</v>
      </c>
      <c r="F150" s="133" t="s">
        <v>2101</v>
      </c>
      <c r="G150" s="134" t="s">
        <v>2053</v>
      </c>
      <c r="H150" s="135">
        <v>8</v>
      </c>
      <c r="I150" s="136"/>
      <c r="J150" s="137">
        <f>ROUND(I150*H150,2)</f>
        <v>0</v>
      </c>
      <c r="K150" s="133" t="s">
        <v>19</v>
      </c>
      <c r="L150" s="32"/>
      <c r="M150" s="138" t="s">
        <v>19</v>
      </c>
      <c r="N150" s="139" t="s">
        <v>40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158</v>
      </c>
      <c r="AT150" s="142" t="s">
        <v>153</v>
      </c>
      <c r="AU150" s="142" t="s">
        <v>76</v>
      </c>
      <c r="AY150" s="17" t="s">
        <v>150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76</v>
      </c>
      <c r="BK150" s="143">
        <f>ROUND(I150*H150,2)</f>
        <v>0</v>
      </c>
      <c r="BL150" s="17" t="s">
        <v>158</v>
      </c>
      <c r="BM150" s="142" t="s">
        <v>1036</v>
      </c>
    </row>
    <row r="151" spans="2:65" s="1" customFormat="1">
      <c r="B151" s="32"/>
      <c r="D151" s="144" t="s">
        <v>160</v>
      </c>
      <c r="F151" s="145" t="s">
        <v>2102</v>
      </c>
      <c r="I151" s="146"/>
      <c r="L151" s="32"/>
      <c r="M151" s="147"/>
      <c r="T151" s="53"/>
      <c r="AT151" s="17" t="s">
        <v>160</v>
      </c>
      <c r="AU151" s="17" t="s">
        <v>76</v>
      </c>
    </row>
    <row r="152" spans="2:65" s="1" customFormat="1" ht="37.9" customHeight="1">
      <c r="B152" s="32"/>
      <c r="C152" s="131" t="s">
        <v>425</v>
      </c>
      <c r="D152" s="131" t="s">
        <v>153</v>
      </c>
      <c r="E152" s="132" t="s">
        <v>2103</v>
      </c>
      <c r="F152" s="133" t="s">
        <v>2104</v>
      </c>
      <c r="G152" s="134" t="s">
        <v>2053</v>
      </c>
      <c r="H152" s="135">
        <v>54</v>
      </c>
      <c r="I152" s="136"/>
      <c r="J152" s="137">
        <f>ROUND(I152*H152,2)</f>
        <v>0</v>
      </c>
      <c r="K152" s="133" t="s">
        <v>19</v>
      </c>
      <c r="L152" s="32"/>
      <c r="M152" s="138" t="s">
        <v>19</v>
      </c>
      <c r="N152" s="139" t="s">
        <v>40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158</v>
      </c>
      <c r="AT152" s="142" t="s">
        <v>153</v>
      </c>
      <c r="AU152" s="142" t="s">
        <v>76</v>
      </c>
      <c r="AY152" s="17" t="s">
        <v>150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76</v>
      </c>
      <c r="BK152" s="143">
        <f>ROUND(I152*H152,2)</f>
        <v>0</v>
      </c>
      <c r="BL152" s="17" t="s">
        <v>158</v>
      </c>
      <c r="BM152" s="142" t="s">
        <v>1046</v>
      </c>
    </row>
    <row r="153" spans="2:65" s="1" customFormat="1">
      <c r="B153" s="32"/>
      <c r="D153" s="144" t="s">
        <v>160</v>
      </c>
      <c r="F153" s="145" t="s">
        <v>2105</v>
      </c>
      <c r="I153" s="146"/>
      <c r="L153" s="32"/>
      <c r="M153" s="147"/>
      <c r="T153" s="53"/>
      <c r="AT153" s="17" t="s">
        <v>160</v>
      </c>
      <c r="AU153" s="17" t="s">
        <v>76</v>
      </c>
    </row>
    <row r="154" spans="2:65" s="1" customFormat="1" ht="37.9" customHeight="1">
      <c r="B154" s="32"/>
      <c r="C154" s="131" t="s">
        <v>431</v>
      </c>
      <c r="D154" s="131" t="s">
        <v>153</v>
      </c>
      <c r="E154" s="132" t="s">
        <v>2106</v>
      </c>
      <c r="F154" s="133" t="s">
        <v>2107</v>
      </c>
      <c r="G154" s="134" t="s">
        <v>2053</v>
      </c>
      <c r="H154" s="135">
        <v>228</v>
      </c>
      <c r="I154" s="136"/>
      <c r="J154" s="137">
        <f>ROUND(I154*H154,2)</f>
        <v>0</v>
      </c>
      <c r="K154" s="133" t="s">
        <v>19</v>
      </c>
      <c r="L154" s="32"/>
      <c r="M154" s="138" t="s">
        <v>19</v>
      </c>
      <c r="N154" s="139" t="s">
        <v>40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158</v>
      </c>
      <c r="AT154" s="142" t="s">
        <v>153</v>
      </c>
      <c r="AU154" s="142" t="s">
        <v>76</v>
      </c>
      <c r="AY154" s="17" t="s">
        <v>150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76</v>
      </c>
      <c r="BK154" s="143">
        <f>ROUND(I154*H154,2)</f>
        <v>0</v>
      </c>
      <c r="BL154" s="17" t="s">
        <v>158</v>
      </c>
      <c r="BM154" s="142" t="s">
        <v>1058</v>
      </c>
    </row>
    <row r="155" spans="2:65" s="1" customFormat="1">
      <c r="B155" s="32"/>
      <c r="D155" s="144" t="s">
        <v>160</v>
      </c>
      <c r="F155" s="145" t="s">
        <v>2108</v>
      </c>
      <c r="I155" s="146"/>
      <c r="L155" s="32"/>
      <c r="M155" s="147"/>
      <c r="T155" s="53"/>
      <c r="AT155" s="17" t="s">
        <v>160</v>
      </c>
      <c r="AU155" s="17" t="s">
        <v>76</v>
      </c>
    </row>
    <row r="156" spans="2:65" s="1" customFormat="1" ht="37.9" customHeight="1">
      <c r="B156" s="32"/>
      <c r="C156" s="131" t="s">
        <v>438</v>
      </c>
      <c r="D156" s="131" t="s">
        <v>153</v>
      </c>
      <c r="E156" s="132" t="s">
        <v>1945</v>
      </c>
      <c r="F156" s="133" t="s">
        <v>2109</v>
      </c>
      <c r="G156" s="134" t="s">
        <v>2053</v>
      </c>
      <c r="H156" s="135">
        <v>30</v>
      </c>
      <c r="I156" s="136"/>
      <c r="J156" s="137">
        <f>ROUND(I156*H156,2)</f>
        <v>0</v>
      </c>
      <c r="K156" s="133" t="s">
        <v>19</v>
      </c>
      <c r="L156" s="32"/>
      <c r="M156" s="138" t="s">
        <v>19</v>
      </c>
      <c r="N156" s="139" t="s">
        <v>40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158</v>
      </c>
      <c r="AT156" s="142" t="s">
        <v>153</v>
      </c>
      <c r="AU156" s="142" t="s">
        <v>76</v>
      </c>
      <c r="AY156" s="17" t="s">
        <v>150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76</v>
      </c>
      <c r="BK156" s="143">
        <f>ROUND(I156*H156,2)</f>
        <v>0</v>
      </c>
      <c r="BL156" s="17" t="s">
        <v>158</v>
      </c>
      <c r="BM156" s="142" t="s">
        <v>1069</v>
      </c>
    </row>
    <row r="157" spans="2:65" s="1" customFormat="1">
      <c r="B157" s="32"/>
      <c r="D157" s="144" t="s">
        <v>160</v>
      </c>
      <c r="F157" s="145" t="s">
        <v>2109</v>
      </c>
      <c r="I157" s="146"/>
      <c r="L157" s="32"/>
      <c r="M157" s="147"/>
      <c r="T157" s="53"/>
      <c r="AT157" s="17" t="s">
        <v>160</v>
      </c>
      <c r="AU157" s="17" t="s">
        <v>76</v>
      </c>
    </row>
    <row r="158" spans="2:65" s="1" customFormat="1" ht="37.9" customHeight="1">
      <c r="B158" s="32"/>
      <c r="C158" s="131" t="s">
        <v>444</v>
      </c>
      <c r="D158" s="131" t="s">
        <v>153</v>
      </c>
      <c r="E158" s="132" t="s">
        <v>1950</v>
      </c>
      <c r="F158" s="133" t="s">
        <v>2110</v>
      </c>
      <c r="G158" s="134" t="s">
        <v>2053</v>
      </c>
      <c r="H158" s="135">
        <v>8</v>
      </c>
      <c r="I158" s="136"/>
      <c r="J158" s="137">
        <f>ROUND(I158*H158,2)</f>
        <v>0</v>
      </c>
      <c r="K158" s="133" t="s">
        <v>19</v>
      </c>
      <c r="L158" s="32"/>
      <c r="M158" s="138" t="s">
        <v>19</v>
      </c>
      <c r="N158" s="139" t="s">
        <v>40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158</v>
      </c>
      <c r="AT158" s="142" t="s">
        <v>153</v>
      </c>
      <c r="AU158" s="142" t="s">
        <v>76</v>
      </c>
      <c r="AY158" s="17" t="s">
        <v>150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76</v>
      </c>
      <c r="BK158" s="143">
        <f>ROUND(I158*H158,2)</f>
        <v>0</v>
      </c>
      <c r="BL158" s="17" t="s">
        <v>158</v>
      </c>
      <c r="BM158" s="142" t="s">
        <v>1082</v>
      </c>
    </row>
    <row r="159" spans="2:65" s="1" customFormat="1">
      <c r="B159" s="32"/>
      <c r="D159" s="144" t="s">
        <v>160</v>
      </c>
      <c r="F159" s="145" t="s">
        <v>2111</v>
      </c>
      <c r="I159" s="146"/>
      <c r="L159" s="32"/>
      <c r="M159" s="147"/>
      <c r="T159" s="53"/>
      <c r="AT159" s="17" t="s">
        <v>160</v>
      </c>
      <c r="AU159" s="17" t="s">
        <v>76</v>
      </c>
    </row>
    <row r="160" spans="2:65" s="1" customFormat="1" ht="37.9" customHeight="1">
      <c r="B160" s="32"/>
      <c r="C160" s="131" t="s">
        <v>450</v>
      </c>
      <c r="D160" s="131" t="s">
        <v>153</v>
      </c>
      <c r="E160" s="132" t="s">
        <v>2112</v>
      </c>
      <c r="F160" s="133" t="s">
        <v>2113</v>
      </c>
      <c r="G160" s="134" t="s">
        <v>2053</v>
      </c>
      <c r="H160" s="135">
        <v>121</v>
      </c>
      <c r="I160" s="136"/>
      <c r="J160" s="137">
        <f>ROUND(I160*H160,2)</f>
        <v>0</v>
      </c>
      <c r="K160" s="133" t="s">
        <v>19</v>
      </c>
      <c r="L160" s="32"/>
      <c r="M160" s="138" t="s">
        <v>19</v>
      </c>
      <c r="N160" s="139" t="s">
        <v>40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158</v>
      </c>
      <c r="AT160" s="142" t="s">
        <v>153</v>
      </c>
      <c r="AU160" s="142" t="s">
        <v>76</v>
      </c>
      <c r="AY160" s="17" t="s">
        <v>150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76</v>
      </c>
      <c r="BK160" s="143">
        <f>ROUND(I160*H160,2)</f>
        <v>0</v>
      </c>
      <c r="BL160" s="17" t="s">
        <v>158</v>
      </c>
      <c r="BM160" s="142" t="s">
        <v>1098</v>
      </c>
    </row>
    <row r="161" spans="2:65" s="1" customFormat="1">
      <c r="B161" s="32"/>
      <c r="D161" s="144" t="s">
        <v>160</v>
      </c>
      <c r="F161" s="145" t="s">
        <v>2114</v>
      </c>
      <c r="I161" s="146"/>
      <c r="L161" s="32"/>
      <c r="M161" s="147"/>
      <c r="T161" s="53"/>
      <c r="AT161" s="17" t="s">
        <v>160</v>
      </c>
      <c r="AU161" s="17" t="s">
        <v>76</v>
      </c>
    </row>
    <row r="162" spans="2:65" s="1" customFormat="1" ht="24.2" customHeight="1">
      <c r="B162" s="32"/>
      <c r="C162" s="131" t="s">
        <v>456</v>
      </c>
      <c r="D162" s="131" t="s">
        <v>153</v>
      </c>
      <c r="E162" s="132" t="s">
        <v>2115</v>
      </c>
      <c r="F162" s="133" t="s">
        <v>2116</v>
      </c>
      <c r="G162" s="134" t="s">
        <v>2053</v>
      </c>
      <c r="H162" s="135">
        <v>56</v>
      </c>
      <c r="I162" s="136"/>
      <c r="J162" s="137">
        <f>ROUND(I162*H162,2)</f>
        <v>0</v>
      </c>
      <c r="K162" s="133" t="s">
        <v>19</v>
      </c>
      <c r="L162" s="32"/>
      <c r="M162" s="138" t="s">
        <v>19</v>
      </c>
      <c r="N162" s="139" t="s">
        <v>40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158</v>
      </c>
      <c r="AT162" s="142" t="s">
        <v>153</v>
      </c>
      <c r="AU162" s="142" t="s">
        <v>76</v>
      </c>
      <c r="AY162" s="17" t="s">
        <v>150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76</v>
      </c>
      <c r="BK162" s="143">
        <f>ROUND(I162*H162,2)</f>
        <v>0</v>
      </c>
      <c r="BL162" s="17" t="s">
        <v>158</v>
      </c>
      <c r="BM162" s="142" t="s">
        <v>1106</v>
      </c>
    </row>
    <row r="163" spans="2:65" s="1" customFormat="1">
      <c r="B163" s="32"/>
      <c r="D163" s="144" t="s">
        <v>160</v>
      </c>
      <c r="F163" s="145" t="s">
        <v>2116</v>
      </c>
      <c r="I163" s="146"/>
      <c r="L163" s="32"/>
      <c r="M163" s="147"/>
      <c r="T163" s="53"/>
      <c r="AT163" s="17" t="s">
        <v>160</v>
      </c>
      <c r="AU163" s="17" t="s">
        <v>76</v>
      </c>
    </row>
    <row r="164" spans="2:65" s="1" customFormat="1" ht="24.2" customHeight="1">
      <c r="B164" s="32"/>
      <c r="C164" s="131" t="s">
        <v>466</v>
      </c>
      <c r="D164" s="131" t="s">
        <v>153</v>
      </c>
      <c r="E164" s="132" t="s">
        <v>2117</v>
      </c>
      <c r="F164" s="133" t="s">
        <v>2118</v>
      </c>
      <c r="G164" s="134" t="s">
        <v>2053</v>
      </c>
      <c r="H164" s="135">
        <v>24</v>
      </c>
      <c r="I164" s="136"/>
      <c r="J164" s="137">
        <f>ROUND(I164*H164,2)</f>
        <v>0</v>
      </c>
      <c r="K164" s="133" t="s">
        <v>19</v>
      </c>
      <c r="L164" s="32"/>
      <c r="M164" s="138" t="s">
        <v>19</v>
      </c>
      <c r="N164" s="139" t="s">
        <v>40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158</v>
      </c>
      <c r="AT164" s="142" t="s">
        <v>153</v>
      </c>
      <c r="AU164" s="142" t="s">
        <v>76</v>
      </c>
      <c r="AY164" s="17" t="s">
        <v>150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76</v>
      </c>
      <c r="BK164" s="143">
        <f>ROUND(I164*H164,2)</f>
        <v>0</v>
      </c>
      <c r="BL164" s="17" t="s">
        <v>158</v>
      </c>
      <c r="BM164" s="142" t="s">
        <v>1120</v>
      </c>
    </row>
    <row r="165" spans="2:65" s="1" customFormat="1">
      <c r="B165" s="32"/>
      <c r="D165" s="144" t="s">
        <v>160</v>
      </c>
      <c r="F165" s="145" t="s">
        <v>2118</v>
      </c>
      <c r="I165" s="146"/>
      <c r="L165" s="32"/>
      <c r="M165" s="147"/>
      <c r="T165" s="53"/>
      <c r="AT165" s="17" t="s">
        <v>160</v>
      </c>
      <c r="AU165" s="17" t="s">
        <v>76</v>
      </c>
    </row>
    <row r="166" spans="2:65" s="1" customFormat="1" ht="16.5" customHeight="1">
      <c r="B166" s="32"/>
      <c r="C166" s="131" t="s">
        <v>473</v>
      </c>
      <c r="D166" s="131" t="s">
        <v>153</v>
      </c>
      <c r="E166" s="132" t="s">
        <v>2119</v>
      </c>
      <c r="F166" s="133" t="s">
        <v>2120</v>
      </c>
      <c r="G166" s="134" t="s">
        <v>2053</v>
      </c>
      <c r="H166" s="135">
        <v>155</v>
      </c>
      <c r="I166" s="136"/>
      <c r="J166" s="137">
        <f>ROUND(I166*H166,2)</f>
        <v>0</v>
      </c>
      <c r="K166" s="133" t="s">
        <v>19</v>
      </c>
      <c r="L166" s="32"/>
      <c r="M166" s="138" t="s">
        <v>19</v>
      </c>
      <c r="N166" s="139" t="s">
        <v>40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158</v>
      </c>
      <c r="AT166" s="142" t="s">
        <v>153</v>
      </c>
      <c r="AU166" s="142" t="s">
        <v>76</v>
      </c>
      <c r="AY166" s="17" t="s">
        <v>150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76</v>
      </c>
      <c r="BK166" s="143">
        <f>ROUND(I166*H166,2)</f>
        <v>0</v>
      </c>
      <c r="BL166" s="17" t="s">
        <v>158</v>
      </c>
      <c r="BM166" s="142" t="s">
        <v>1136</v>
      </c>
    </row>
    <row r="167" spans="2:65" s="1" customFormat="1">
      <c r="B167" s="32"/>
      <c r="D167" s="144" t="s">
        <v>160</v>
      </c>
      <c r="F167" s="145" t="s">
        <v>2120</v>
      </c>
      <c r="I167" s="146"/>
      <c r="L167" s="32"/>
      <c r="M167" s="147"/>
      <c r="T167" s="53"/>
      <c r="AT167" s="17" t="s">
        <v>160</v>
      </c>
      <c r="AU167" s="17" t="s">
        <v>76</v>
      </c>
    </row>
    <row r="168" spans="2:65" s="1" customFormat="1" ht="16.5" customHeight="1">
      <c r="B168" s="32"/>
      <c r="C168" s="131" t="s">
        <v>482</v>
      </c>
      <c r="D168" s="131" t="s">
        <v>153</v>
      </c>
      <c r="E168" s="132" t="s">
        <v>2121</v>
      </c>
      <c r="F168" s="133" t="s">
        <v>2122</v>
      </c>
      <c r="G168" s="134" t="s">
        <v>2053</v>
      </c>
      <c r="H168" s="135">
        <v>4</v>
      </c>
      <c r="I168" s="136"/>
      <c r="J168" s="137">
        <f>ROUND(I168*H168,2)</f>
        <v>0</v>
      </c>
      <c r="K168" s="133" t="s">
        <v>19</v>
      </c>
      <c r="L168" s="32"/>
      <c r="M168" s="138" t="s">
        <v>19</v>
      </c>
      <c r="N168" s="139" t="s">
        <v>40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158</v>
      </c>
      <c r="AT168" s="142" t="s">
        <v>153</v>
      </c>
      <c r="AU168" s="142" t="s">
        <v>76</v>
      </c>
      <c r="AY168" s="17" t="s">
        <v>150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76</v>
      </c>
      <c r="BK168" s="143">
        <f>ROUND(I168*H168,2)</f>
        <v>0</v>
      </c>
      <c r="BL168" s="17" t="s">
        <v>158</v>
      </c>
      <c r="BM168" s="142" t="s">
        <v>1153</v>
      </c>
    </row>
    <row r="169" spans="2:65" s="1" customFormat="1">
      <c r="B169" s="32"/>
      <c r="D169" s="144" t="s">
        <v>160</v>
      </c>
      <c r="F169" s="145" t="s">
        <v>2122</v>
      </c>
      <c r="I169" s="146"/>
      <c r="L169" s="32"/>
      <c r="M169" s="147"/>
      <c r="T169" s="53"/>
      <c r="AT169" s="17" t="s">
        <v>160</v>
      </c>
      <c r="AU169" s="17" t="s">
        <v>76</v>
      </c>
    </row>
    <row r="170" spans="2:65" s="1" customFormat="1" ht="37.9" customHeight="1">
      <c r="B170" s="32"/>
      <c r="C170" s="131" t="s">
        <v>490</v>
      </c>
      <c r="D170" s="131" t="s">
        <v>153</v>
      </c>
      <c r="E170" s="132" t="s">
        <v>2123</v>
      </c>
      <c r="F170" s="133" t="s">
        <v>2124</v>
      </c>
      <c r="G170" s="134" t="s">
        <v>2053</v>
      </c>
      <c r="H170" s="135">
        <v>29</v>
      </c>
      <c r="I170" s="136"/>
      <c r="J170" s="137">
        <f>ROUND(I170*H170,2)</f>
        <v>0</v>
      </c>
      <c r="K170" s="133" t="s">
        <v>19</v>
      </c>
      <c r="L170" s="32"/>
      <c r="M170" s="138" t="s">
        <v>19</v>
      </c>
      <c r="N170" s="139" t="s">
        <v>40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158</v>
      </c>
      <c r="AT170" s="142" t="s">
        <v>153</v>
      </c>
      <c r="AU170" s="142" t="s">
        <v>76</v>
      </c>
      <c r="AY170" s="17" t="s">
        <v>150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76</v>
      </c>
      <c r="BK170" s="143">
        <f>ROUND(I170*H170,2)</f>
        <v>0</v>
      </c>
      <c r="BL170" s="17" t="s">
        <v>158</v>
      </c>
      <c r="BM170" s="142" t="s">
        <v>1169</v>
      </c>
    </row>
    <row r="171" spans="2:65" s="1" customFormat="1">
      <c r="B171" s="32"/>
      <c r="D171" s="144" t="s">
        <v>160</v>
      </c>
      <c r="F171" s="145" t="s">
        <v>2125</v>
      </c>
      <c r="I171" s="146"/>
      <c r="L171" s="32"/>
      <c r="M171" s="147"/>
      <c r="T171" s="53"/>
      <c r="AT171" s="17" t="s">
        <v>160</v>
      </c>
      <c r="AU171" s="17" t="s">
        <v>76</v>
      </c>
    </row>
    <row r="172" spans="2:65" s="1" customFormat="1" ht="24.2" customHeight="1">
      <c r="B172" s="32"/>
      <c r="C172" s="131" t="s">
        <v>500</v>
      </c>
      <c r="D172" s="131" t="s">
        <v>153</v>
      </c>
      <c r="E172" s="132" t="s">
        <v>2126</v>
      </c>
      <c r="F172" s="133" t="s">
        <v>2127</v>
      </c>
      <c r="G172" s="134" t="s">
        <v>2053</v>
      </c>
      <c r="H172" s="135">
        <v>89</v>
      </c>
      <c r="I172" s="136"/>
      <c r="J172" s="137">
        <f>ROUND(I172*H172,2)</f>
        <v>0</v>
      </c>
      <c r="K172" s="133" t="s">
        <v>19</v>
      </c>
      <c r="L172" s="32"/>
      <c r="M172" s="138" t="s">
        <v>19</v>
      </c>
      <c r="N172" s="139" t="s">
        <v>40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158</v>
      </c>
      <c r="AT172" s="142" t="s">
        <v>153</v>
      </c>
      <c r="AU172" s="142" t="s">
        <v>76</v>
      </c>
      <c r="AY172" s="17" t="s">
        <v>150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76</v>
      </c>
      <c r="BK172" s="143">
        <f>ROUND(I172*H172,2)</f>
        <v>0</v>
      </c>
      <c r="BL172" s="17" t="s">
        <v>158</v>
      </c>
      <c r="BM172" s="142" t="s">
        <v>1183</v>
      </c>
    </row>
    <row r="173" spans="2:65" s="1" customFormat="1">
      <c r="B173" s="32"/>
      <c r="D173" s="144" t="s">
        <v>160</v>
      </c>
      <c r="F173" s="145" t="s">
        <v>2127</v>
      </c>
      <c r="I173" s="146"/>
      <c r="L173" s="32"/>
      <c r="M173" s="147"/>
      <c r="T173" s="53"/>
      <c r="AT173" s="17" t="s">
        <v>160</v>
      </c>
      <c r="AU173" s="17" t="s">
        <v>76</v>
      </c>
    </row>
    <row r="174" spans="2:65" s="1" customFormat="1" ht="24.2" customHeight="1">
      <c r="B174" s="32"/>
      <c r="C174" s="131" t="s">
        <v>508</v>
      </c>
      <c r="D174" s="131" t="s">
        <v>153</v>
      </c>
      <c r="E174" s="132" t="s">
        <v>2128</v>
      </c>
      <c r="F174" s="133" t="s">
        <v>2129</v>
      </c>
      <c r="G174" s="134" t="s">
        <v>2053</v>
      </c>
      <c r="H174" s="135">
        <v>193</v>
      </c>
      <c r="I174" s="136"/>
      <c r="J174" s="137">
        <f>ROUND(I174*H174,2)</f>
        <v>0</v>
      </c>
      <c r="K174" s="133" t="s">
        <v>19</v>
      </c>
      <c r="L174" s="32"/>
      <c r="M174" s="138" t="s">
        <v>19</v>
      </c>
      <c r="N174" s="139" t="s">
        <v>40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158</v>
      </c>
      <c r="AT174" s="142" t="s">
        <v>153</v>
      </c>
      <c r="AU174" s="142" t="s">
        <v>76</v>
      </c>
      <c r="AY174" s="17" t="s">
        <v>150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76</v>
      </c>
      <c r="BK174" s="143">
        <f>ROUND(I174*H174,2)</f>
        <v>0</v>
      </c>
      <c r="BL174" s="17" t="s">
        <v>158</v>
      </c>
      <c r="BM174" s="142" t="s">
        <v>1197</v>
      </c>
    </row>
    <row r="175" spans="2:65" s="1" customFormat="1">
      <c r="B175" s="32"/>
      <c r="D175" s="144" t="s">
        <v>160</v>
      </c>
      <c r="F175" s="145" t="s">
        <v>2129</v>
      </c>
      <c r="I175" s="146"/>
      <c r="L175" s="32"/>
      <c r="M175" s="147"/>
      <c r="T175" s="53"/>
      <c r="AT175" s="17" t="s">
        <v>160</v>
      </c>
      <c r="AU175" s="17" t="s">
        <v>76</v>
      </c>
    </row>
    <row r="176" spans="2:65" s="1" customFormat="1" ht="37.9" customHeight="1">
      <c r="B176" s="32"/>
      <c r="C176" s="131" t="s">
        <v>515</v>
      </c>
      <c r="D176" s="131" t="s">
        <v>153</v>
      </c>
      <c r="E176" s="132" t="s">
        <v>2130</v>
      </c>
      <c r="F176" s="133" t="s">
        <v>2131</v>
      </c>
      <c r="G176" s="134" t="s">
        <v>2053</v>
      </c>
      <c r="H176" s="135">
        <v>21</v>
      </c>
      <c r="I176" s="136"/>
      <c r="J176" s="137">
        <f>ROUND(I176*H176,2)</f>
        <v>0</v>
      </c>
      <c r="K176" s="133" t="s">
        <v>19</v>
      </c>
      <c r="L176" s="32"/>
      <c r="M176" s="138" t="s">
        <v>19</v>
      </c>
      <c r="N176" s="139" t="s">
        <v>40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158</v>
      </c>
      <c r="AT176" s="142" t="s">
        <v>153</v>
      </c>
      <c r="AU176" s="142" t="s">
        <v>76</v>
      </c>
      <c r="AY176" s="17" t="s">
        <v>150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76</v>
      </c>
      <c r="BK176" s="143">
        <f>ROUND(I176*H176,2)</f>
        <v>0</v>
      </c>
      <c r="BL176" s="17" t="s">
        <v>158</v>
      </c>
      <c r="BM176" s="142" t="s">
        <v>1215</v>
      </c>
    </row>
    <row r="177" spans="2:65" s="1" customFormat="1">
      <c r="B177" s="32"/>
      <c r="D177" s="144" t="s">
        <v>160</v>
      </c>
      <c r="F177" s="145" t="s">
        <v>2132</v>
      </c>
      <c r="I177" s="146"/>
      <c r="L177" s="32"/>
      <c r="M177" s="147"/>
      <c r="T177" s="53"/>
      <c r="AT177" s="17" t="s">
        <v>160</v>
      </c>
      <c r="AU177" s="17" t="s">
        <v>76</v>
      </c>
    </row>
    <row r="178" spans="2:65" s="1" customFormat="1" ht="37.9" customHeight="1">
      <c r="B178" s="32"/>
      <c r="C178" s="131" t="s">
        <v>527</v>
      </c>
      <c r="D178" s="131" t="s">
        <v>153</v>
      </c>
      <c r="E178" s="132" t="s">
        <v>2133</v>
      </c>
      <c r="F178" s="133" t="s">
        <v>2134</v>
      </c>
      <c r="G178" s="134" t="s">
        <v>2053</v>
      </c>
      <c r="H178" s="135">
        <v>35</v>
      </c>
      <c r="I178" s="136"/>
      <c r="J178" s="137">
        <f>ROUND(I178*H178,2)</f>
        <v>0</v>
      </c>
      <c r="K178" s="133" t="s">
        <v>19</v>
      </c>
      <c r="L178" s="32"/>
      <c r="M178" s="138" t="s">
        <v>19</v>
      </c>
      <c r="N178" s="139" t="s">
        <v>40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158</v>
      </c>
      <c r="AT178" s="142" t="s">
        <v>153</v>
      </c>
      <c r="AU178" s="142" t="s">
        <v>76</v>
      </c>
      <c r="AY178" s="17" t="s">
        <v>150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76</v>
      </c>
      <c r="BK178" s="143">
        <f>ROUND(I178*H178,2)</f>
        <v>0</v>
      </c>
      <c r="BL178" s="17" t="s">
        <v>158</v>
      </c>
      <c r="BM178" s="142" t="s">
        <v>1231</v>
      </c>
    </row>
    <row r="179" spans="2:65" s="1" customFormat="1">
      <c r="B179" s="32"/>
      <c r="D179" s="144" t="s">
        <v>160</v>
      </c>
      <c r="F179" s="145" t="s">
        <v>2135</v>
      </c>
      <c r="I179" s="146"/>
      <c r="L179" s="32"/>
      <c r="M179" s="147"/>
      <c r="T179" s="53"/>
      <c r="AT179" s="17" t="s">
        <v>160</v>
      </c>
      <c r="AU179" s="17" t="s">
        <v>76</v>
      </c>
    </row>
    <row r="180" spans="2:65" s="1" customFormat="1" ht="37.9" customHeight="1">
      <c r="B180" s="32"/>
      <c r="C180" s="131" t="s">
        <v>534</v>
      </c>
      <c r="D180" s="131" t="s">
        <v>153</v>
      </c>
      <c r="E180" s="132" t="s">
        <v>2136</v>
      </c>
      <c r="F180" s="133" t="s">
        <v>2137</v>
      </c>
      <c r="G180" s="134" t="s">
        <v>2053</v>
      </c>
      <c r="H180" s="135">
        <v>25</v>
      </c>
      <c r="I180" s="136"/>
      <c r="J180" s="137">
        <f>ROUND(I180*H180,2)</f>
        <v>0</v>
      </c>
      <c r="K180" s="133" t="s">
        <v>19</v>
      </c>
      <c r="L180" s="32"/>
      <c r="M180" s="138" t="s">
        <v>19</v>
      </c>
      <c r="N180" s="139" t="s">
        <v>40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158</v>
      </c>
      <c r="AT180" s="142" t="s">
        <v>153</v>
      </c>
      <c r="AU180" s="142" t="s">
        <v>76</v>
      </c>
      <c r="AY180" s="17" t="s">
        <v>150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76</v>
      </c>
      <c r="BK180" s="143">
        <f>ROUND(I180*H180,2)</f>
        <v>0</v>
      </c>
      <c r="BL180" s="17" t="s">
        <v>158</v>
      </c>
      <c r="BM180" s="142" t="s">
        <v>1241</v>
      </c>
    </row>
    <row r="181" spans="2:65" s="1" customFormat="1">
      <c r="B181" s="32"/>
      <c r="D181" s="144" t="s">
        <v>160</v>
      </c>
      <c r="F181" s="145" t="s">
        <v>2138</v>
      </c>
      <c r="I181" s="146"/>
      <c r="L181" s="32"/>
      <c r="M181" s="147"/>
      <c r="T181" s="53"/>
      <c r="AT181" s="17" t="s">
        <v>160</v>
      </c>
      <c r="AU181" s="17" t="s">
        <v>76</v>
      </c>
    </row>
    <row r="182" spans="2:65" s="1" customFormat="1" ht="16.5" customHeight="1">
      <c r="B182" s="32"/>
      <c r="C182" s="131" t="s">
        <v>541</v>
      </c>
      <c r="D182" s="131" t="s">
        <v>153</v>
      </c>
      <c r="E182" s="132" t="s">
        <v>2139</v>
      </c>
      <c r="F182" s="133" t="s">
        <v>2140</v>
      </c>
      <c r="G182" s="134" t="s">
        <v>2053</v>
      </c>
      <c r="H182" s="135">
        <v>11</v>
      </c>
      <c r="I182" s="136"/>
      <c r="J182" s="137">
        <f>ROUND(I182*H182,2)</f>
        <v>0</v>
      </c>
      <c r="K182" s="133" t="s">
        <v>19</v>
      </c>
      <c r="L182" s="32"/>
      <c r="M182" s="138" t="s">
        <v>19</v>
      </c>
      <c r="N182" s="139" t="s">
        <v>40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158</v>
      </c>
      <c r="AT182" s="142" t="s">
        <v>153</v>
      </c>
      <c r="AU182" s="142" t="s">
        <v>76</v>
      </c>
      <c r="AY182" s="17" t="s">
        <v>150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76</v>
      </c>
      <c r="BK182" s="143">
        <f>ROUND(I182*H182,2)</f>
        <v>0</v>
      </c>
      <c r="BL182" s="17" t="s">
        <v>158</v>
      </c>
      <c r="BM182" s="142" t="s">
        <v>1683</v>
      </c>
    </row>
    <row r="183" spans="2:65" s="1" customFormat="1">
      <c r="B183" s="32"/>
      <c r="D183" s="144" t="s">
        <v>160</v>
      </c>
      <c r="F183" s="145" t="s">
        <v>2140</v>
      </c>
      <c r="I183" s="146"/>
      <c r="L183" s="32"/>
      <c r="M183" s="147"/>
      <c r="T183" s="53"/>
      <c r="AT183" s="17" t="s">
        <v>160</v>
      </c>
      <c r="AU183" s="17" t="s">
        <v>76</v>
      </c>
    </row>
    <row r="184" spans="2:65" s="1" customFormat="1" ht="37.9" customHeight="1">
      <c r="B184" s="32"/>
      <c r="C184" s="131" t="s">
        <v>563</v>
      </c>
      <c r="D184" s="131" t="s">
        <v>153</v>
      </c>
      <c r="E184" s="132" t="s">
        <v>2141</v>
      </c>
      <c r="F184" s="133" t="s">
        <v>2142</v>
      </c>
      <c r="G184" s="134" t="s">
        <v>2053</v>
      </c>
      <c r="H184" s="135">
        <v>18</v>
      </c>
      <c r="I184" s="136"/>
      <c r="J184" s="137">
        <f>ROUND(I184*H184,2)</f>
        <v>0</v>
      </c>
      <c r="K184" s="133" t="s">
        <v>19</v>
      </c>
      <c r="L184" s="32"/>
      <c r="M184" s="138" t="s">
        <v>19</v>
      </c>
      <c r="N184" s="139" t="s">
        <v>40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158</v>
      </c>
      <c r="AT184" s="142" t="s">
        <v>153</v>
      </c>
      <c r="AU184" s="142" t="s">
        <v>76</v>
      </c>
      <c r="AY184" s="17" t="s">
        <v>150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76</v>
      </c>
      <c r="BK184" s="143">
        <f>ROUND(I184*H184,2)</f>
        <v>0</v>
      </c>
      <c r="BL184" s="17" t="s">
        <v>158</v>
      </c>
      <c r="BM184" s="142" t="s">
        <v>1684</v>
      </c>
    </row>
    <row r="185" spans="2:65" s="1" customFormat="1">
      <c r="B185" s="32"/>
      <c r="D185" s="144" t="s">
        <v>160</v>
      </c>
      <c r="F185" s="145" t="s">
        <v>2143</v>
      </c>
      <c r="I185" s="146"/>
      <c r="L185" s="32"/>
      <c r="M185" s="147"/>
      <c r="T185" s="53"/>
      <c r="AT185" s="17" t="s">
        <v>160</v>
      </c>
      <c r="AU185" s="17" t="s">
        <v>76</v>
      </c>
    </row>
    <row r="186" spans="2:65" s="1" customFormat="1" ht="37.9" customHeight="1">
      <c r="B186" s="32"/>
      <c r="C186" s="131" t="s">
        <v>974</v>
      </c>
      <c r="D186" s="131" t="s">
        <v>153</v>
      </c>
      <c r="E186" s="132" t="s">
        <v>2144</v>
      </c>
      <c r="F186" s="133" t="s">
        <v>2145</v>
      </c>
      <c r="G186" s="134" t="s">
        <v>2053</v>
      </c>
      <c r="H186" s="135">
        <v>55</v>
      </c>
      <c r="I186" s="136"/>
      <c r="J186" s="137">
        <f>ROUND(I186*H186,2)</f>
        <v>0</v>
      </c>
      <c r="K186" s="133" t="s">
        <v>19</v>
      </c>
      <c r="L186" s="32"/>
      <c r="M186" s="138" t="s">
        <v>19</v>
      </c>
      <c r="N186" s="139" t="s">
        <v>40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158</v>
      </c>
      <c r="AT186" s="142" t="s">
        <v>153</v>
      </c>
      <c r="AU186" s="142" t="s">
        <v>76</v>
      </c>
      <c r="AY186" s="17" t="s">
        <v>150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76</v>
      </c>
      <c r="BK186" s="143">
        <f>ROUND(I186*H186,2)</f>
        <v>0</v>
      </c>
      <c r="BL186" s="17" t="s">
        <v>158</v>
      </c>
      <c r="BM186" s="142" t="s">
        <v>1685</v>
      </c>
    </row>
    <row r="187" spans="2:65" s="1" customFormat="1">
      <c r="B187" s="32"/>
      <c r="D187" s="144" t="s">
        <v>160</v>
      </c>
      <c r="F187" s="145" t="s">
        <v>2146</v>
      </c>
      <c r="I187" s="146"/>
      <c r="L187" s="32"/>
      <c r="M187" s="147"/>
      <c r="T187" s="53"/>
      <c r="AT187" s="17" t="s">
        <v>160</v>
      </c>
      <c r="AU187" s="17" t="s">
        <v>76</v>
      </c>
    </row>
    <row r="188" spans="2:65" s="11" customFormat="1" ht="25.9" customHeight="1">
      <c r="B188" s="119"/>
      <c r="D188" s="120" t="s">
        <v>68</v>
      </c>
      <c r="E188" s="121" t="s">
        <v>1885</v>
      </c>
      <c r="F188" s="121" t="s">
        <v>2147</v>
      </c>
      <c r="I188" s="122"/>
      <c r="J188" s="123">
        <f>BK188</f>
        <v>0</v>
      </c>
      <c r="L188" s="119"/>
      <c r="M188" s="124"/>
      <c r="P188" s="125">
        <f>SUM(P189:P190)</f>
        <v>0</v>
      </c>
      <c r="R188" s="125">
        <f>SUM(R189:R190)</f>
        <v>0</v>
      </c>
      <c r="T188" s="126">
        <f>SUM(T189:T190)</f>
        <v>0</v>
      </c>
      <c r="AR188" s="120" t="s">
        <v>76</v>
      </c>
      <c r="AT188" s="127" t="s">
        <v>68</v>
      </c>
      <c r="AU188" s="127" t="s">
        <v>69</v>
      </c>
      <c r="AY188" s="120" t="s">
        <v>150</v>
      </c>
      <c r="BK188" s="128">
        <f>SUM(BK189:BK190)</f>
        <v>0</v>
      </c>
    </row>
    <row r="189" spans="2:65" s="1" customFormat="1" ht="16.5" customHeight="1">
      <c r="B189" s="32"/>
      <c r="C189" s="131" t="s">
        <v>985</v>
      </c>
      <c r="D189" s="131" t="s">
        <v>153</v>
      </c>
      <c r="E189" s="132" t="s">
        <v>2148</v>
      </c>
      <c r="F189" s="133" t="s">
        <v>2149</v>
      </c>
      <c r="G189" s="134" t="s">
        <v>1584</v>
      </c>
      <c r="H189" s="135">
        <v>38</v>
      </c>
      <c r="I189" s="136"/>
      <c r="J189" s="137">
        <f>ROUND(I189*H189,2)</f>
        <v>0</v>
      </c>
      <c r="K189" s="133" t="s">
        <v>19</v>
      </c>
      <c r="L189" s="32"/>
      <c r="M189" s="138" t="s">
        <v>19</v>
      </c>
      <c r="N189" s="139" t="s">
        <v>40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158</v>
      </c>
      <c r="AT189" s="142" t="s">
        <v>153</v>
      </c>
      <c r="AU189" s="142" t="s">
        <v>76</v>
      </c>
      <c r="AY189" s="17" t="s">
        <v>150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76</v>
      </c>
      <c r="BK189" s="143">
        <f>ROUND(I189*H189,2)</f>
        <v>0</v>
      </c>
      <c r="BL189" s="17" t="s">
        <v>158</v>
      </c>
      <c r="BM189" s="142" t="s">
        <v>1686</v>
      </c>
    </row>
    <row r="190" spans="2:65" s="1" customFormat="1">
      <c r="B190" s="32"/>
      <c r="D190" s="144" t="s">
        <v>160</v>
      </c>
      <c r="F190" s="145" t="s">
        <v>2149</v>
      </c>
      <c r="I190" s="146"/>
      <c r="L190" s="32"/>
      <c r="M190" s="147"/>
      <c r="T190" s="53"/>
      <c r="AT190" s="17" t="s">
        <v>160</v>
      </c>
      <c r="AU190" s="17" t="s">
        <v>76</v>
      </c>
    </row>
    <row r="191" spans="2:65" s="11" customFormat="1" ht="25.9" customHeight="1">
      <c r="B191" s="119"/>
      <c r="D191" s="120" t="s">
        <v>68</v>
      </c>
      <c r="E191" s="121" t="s">
        <v>2150</v>
      </c>
      <c r="F191" s="121" t="s">
        <v>2151</v>
      </c>
      <c r="I191" s="122"/>
      <c r="J191" s="123">
        <f>BK191</f>
        <v>0</v>
      </c>
      <c r="L191" s="119"/>
      <c r="M191" s="124"/>
      <c r="P191" s="125">
        <f>SUM(P192:P235)</f>
        <v>0</v>
      </c>
      <c r="R191" s="125">
        <f>SUM(R192:R235)</f>
        <v>0</v>
      </c>
      <c r="T191" s="126">
        <f>SUM(T192:T235)</f>
        <v>0</v>
      </c>
      <c r="AR191" s="120" t="s">
        <v>76</v>
      </c>
      <c r="AT191" s="127" t="s">
        <v>68</v>
      </c>
      <c r="AU191" s="127" t="s">
        <v>69</v>
      </c>
      <c r="AY191" s="120" t="s">
        <v>150</v>
      </c>
      <c r="BK191" s="128">
        <f>SUM(BK192:BK235)</f>
        <v>0</v>
      </c>
    </row>
    <row r="192" spans="2:65" s="1" customFormat="1" ht="24.2" customHeight="1">
      <c r="B192" s="32"/>
      <c r="C192" s="131" t="s">
        <v>993</v>
      </c>
      <c r="D192" s="131" t="s">
        <v>153</v>
      </c>
      <c r="E192" s="132" t="s">
        <v>2152</v>
      </c>
      <c r="F192" s="133" t="s">
        <v>2153</v>
      </c>
      <c r="G192" s="134" t="s">
        <v>405</v>
      </c>
      <c r="H192" s="135">
        <v>470.7</v>
      </c>
      <c r="I192" s="136"/>
      <c r="J192" s="137">
        <f>ROUND(I192*H192,2)</f>
        <v>0</v>
      </c>
      <c r="K192" s="133" t="s">
        <v>19</v>
      </c>
      <c r="L192" s="32"/>
      <c r="M192" s="138" t="s">
        <v>19</v>
      </c>
      <c r="N192" s="139" t="s">
        <v>40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158</v>
      </c>
      <c r="AT192" s="142" t="s">
        <v>153</v>
      </c>
      <c r="AU192" s="142" t="s">
        <v>76</v>
      </c>
      <c r="AY192" s="17" t="s">
        <v>150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76</v>
      </c>
      <c r="BK192" s="143">
        <f>ROUND(I192*H192,2)</f>
        <v>0</v>
      </c>
      <c r="BL192" s="17" t="s">
        <v>158</v>
      </c>
      <c r="BM192" s="142" t="s">
        <v>1687</v>
      </c>
    </row>
    <row r="193" spans="2:65" s="1" customFormat="1">
      <c r="B193" s="32"/>
      <c r="D193" s="144" t="s">
        <v>160</v>
      </c>
      <c r="F193" s="145" t="s">
        <v>2153</v>
      </c>
      <c r="I193" s="146"/>
      <c r="L193" s="32"/>
      <c r="M193" s="147"/>
      <c r="T193" s="53"/>
      <c r="AT193" s="17" t="s">
        <v>160</v>
      </c>
      <c r="AU193" s="17" t="s">
        <v>76</v>
      </c>
    </row>
    <row r="194" spans="2:65" s="1" customFormat="1" ht="16.5" customHeight="1">
      <c r="B194" s="32"/>
      <c r="C194" s="131" t="s">
        <v>999</v>
      </c>
      <c r="D194" s="131" t="s">
        <v>153</v>
      </c>
      <c r="E194" s="132" t="s">
        <v>2154</v>
      </c>
      <c r="F194" s="133" t="s">
        <v>2155</v>
      </c>
      <c r="G194" s="134" t="s">
        <v>1452</v>
      </c>
      <c r="H194" s="135">
        <v>178</v>
      </c>
      <c r="I194" s="136"/>
      <c r="J194" s="137">
        <f>ROUND(I194*H194,2)</f>
        <v>0</v>
      </c>
      <c r="K194" s="133" t="s">
        <v>19</v>
      </c>
      <c r="L194" s="32"/>
      <c r="M194" s="138" t="s">
        <v>19</v>
      </c>
      <c r="N194" s="139" t="s">
        <v>40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158</v>
      </c>
      <c r="AT194" s="142" t="s">
        <v>153</v>
      </c>
      <c r="AU194" s="142" t="s">
        <v>76</v>
      </c>
      <c r="AY194" s="17" t="s">
        <v>150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76</v>
      </c>
      <c r="BK194" s="143">
        <f>ROUND(I194*H194,2)</f>
        <v>0</v>
      </c>
      <c r="BL194" s="17" t="s">
        <v>158</v>
      </c>
      <c r="BM194" s="142" t="s">
        <v>1690</v>
      </c>
    </row>
    <row r="195" spans="2:65" s="1" customFormat="1">
      <c r="B195" s="32"/>
      <c r="D195" s="144" t="s">
        <v>160</v>
      </c>
      <c r="F195" s="145" t="s">
        <v>2155</v>
      </c>
      <c r="I195" s="146"/>
      <c r="L195" s="32"/>
      <c r="M195" s="147"/>
      <c r="T195" s="53"/>
      <c r="AT195" s="17" t="s">
        <v>160</v>
      </c>
      <c r="AU195" s="17" t="s">
        <v>76</v>
      </c>
    </row>
    <row r="196" spans="2:65" s="1" customFormat="1" ht="16.5" customHeight="1">
      <c r="B196" s="32"/>
      <c r="C196" s="131" t="s">
        <v>1005</v>
      </c>
      <c r="D196" s="131" t="s">
        <v>153</v>
      </c>
      <c r="E196" s="132" t="s">
        <v>2156</v>
      </c>
      <c r="F196" s="133" t="s">
        <v>2157</v>
      </c>
      <c r="G196" s="134" t="s">
        <v>1452</v>
      </c>
      <c r="H196" s="135">
        <v>4</v>
      </c>
      <c r="I196" s="136"/>
      <c r="J196" s="137">
        <f>ROUND(I196*H196,2)</f>
        <v>0</v>
      </c>
      <c r="K196" s="133" t="s">
        <v>19</v>
      </c>
      <c r="L196" s="32"/>
      <c r="M196" s="138" t="s">
        <v>19</v>
      </c>
      <c r="N196" s="139" t="s">
        <v>40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158</v>
      </c>
      <c r="AT196" s="142" t="s">
        <v>153</v>
      </c>
      <c r="AU196" s="142" t="s">
        <v>76</v>
      </c>
      <c r="AY196" s="17" t="s">
        <v>150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76</v>
      </c>
      <c r="BK196" s="143">
        <f>ROUND(I196*H196,2)</f>
        <v>0</v>
      </c>
      <c r="BL196" s="17" t="s">
        <v>158</v>
      </c>
      <c r="BM196" s="142" t="s">
        <v>1691</v>
      </c>
    </row>
    <row r="197" spans="2:65" s="1" customFormat="1">
      <c r="B197" s="32"/>
      <c r="D197" s="144" t="s">
        <v>160</v>
      </c>
      <c r="F197" s="145" t="s">
        <v>2157</v>
      </c>
      <c r="I197" s="146"/>
      <c r="L197" s="32"/>
      <c r="M197" s="147"/>
      <c r="T197" s="53"/>
      <c r="AT197" s="17" t="s">
        <v>160</v>
      </c>
      <c r="AU197" s="17" t="s">
        <v>76</v>
      </c>
    </row>
    <row r="198" spans="2:65" s="1" customFormat="1" ht="16.5" customHeight="1">
      <c r="B198" s="32"/>
      <c r="C198" s="131" t="s">
        <v>472</v>
      </c>
      <c r="D198" s="131" t="s">
        <v>153</v>
      </c>
      <c r="E198" s="132" t="s">
        <v>2158</v>
      </c>
      <c r="F198" s="133" t="s">
        <v>2159</v>
      </c>
      <c r="G198" s="134" t="s">
        <v>1452</v>
      </c>
      <c r="H198" s="135">
        <v>1</v>
      </c>
      <c r="I198" s="136"/>
      <c r="J198" s="137">
        <f>ROUND(I198*H198,2)</f>
        <v>0</v>
      </c>
      <c r="K198" s="133" t="s">
        <v>19</v>
      </c>
      <c r="L198" s="32"/>
      <c r="M198" s="138" t="s">
        <v>19</v>
      </c>
      <c r="N198" s="139" t="s">
        <v>40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158</v>
      </c>
      <c r="AT198" s="142" t="s">
        <v>153</v>
      </c>
      <c r="AU198" s="142" t="s">
        <v>76</v>
      </c>
      <c r="AY198" s="17" t="s">
        <v>150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76</v>
      </c>
      <c r="BK198" s="143">
        <f>ROUND(I198*H198,2)</f>
        <v>0</v>
      </c>
      <c r="BL198" s="17" t="s">
        <v>158</v>
      </c>
      <c r="BM198" s="142" t="s">
        <v>1692</v>
      </c>
    </row>
    <row r="199" spans="2:65" s="1" customFormat="1">
      <c r="B199" s="32"/>
      <c r="D199" s="144" t="s">
        <v>160</v>
      </c>
      <c r="F199" s="145" t="s">
        <v>2159</v>
      </c>
      <c r="I199" s="146"/>
      <c r="L199" s="32"/>
      <c r="M199" s="147"/>
      <c r="T199" s="53"/>
      <c r="AT199" s="17" t="s">
        <v>160</v>
      </c>
      <c r="AU199" s="17" t="s">
        <v>76</v>
      </c>
    </row>
    <row r="200" spans="2:65" s="1" customFormat="1" ht="16.5" customHeight="1">
      <c r="B200" s="32"/>
      <c r="C200" s="131" t="s">
        <v>1026</v>
      </c>
      <c r="D200" s="131" t="s">
        <v>153</v>
      </c>
      <c r="E200" s="132" t="s">
        <v>2160</v>
      </c>
      <c r="F200" s="133" t="s">
        <v>2161</v>
      </c>
      <c r="G200" s="134" t="s">
        <v>1452</v>
      </c>
      <c r="H200" s="135">
        <v>9870</v>
      </c>
      <c r="I200" s="136"/>
      <c r="J200" s="137">
        <f>ROUND(I200*H200,2)</f>
        <v>0</v>
      </c>
      <c r="K200" s="133" t="s">
        <v>19</v>
      </c>
      <c r="L200" s="32"/>
      <c r="M200" s="138" t="s">
        <v>19</v>
      </c>
      <c r="N200" s="139" t="s">
        <v>40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158</v>
      </c>
      <c r="AT200" s="142" t="s">
        <v>153</v>
      </c>
      <c r="AU200" s="142" t="s">
        <v>76</v>
      </c>
      <c r="AY200" s="17" t="s">
        <v>150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76</v>
      </c>
      <c r="BK200" s="143">
        <f>ROUND(I200*H200,2)</f>
        <v>0</v>
      </c>
      <c r="BL200" s="17" t="s">
        <v>158</v>
      </c>
      <c r="BM200" s="142" t="s">
        <v>1693</v>
      </c>
    </row>
    <row r="201" spans="2:65" s="1" customFormat="1">
      <c r="B201" s="32"/>
      <c r="D201" s="144" t="s">
        <v>160</v>
      </c>
      <c r="F201" s="145" t="s">
        <v>2161</v>
      </c>
      <c r="I201" s="146"/>
      <c r="L201" s="32"/>
      <c r="M201" s="147"/>
      <c r="T201" s="53"/>
      <c r="AT201" s="17" t="s">
        <v>160</v>
      </c>
      <c r="AU201" s="17" t="s">
        <v>76</v>
      </c>
    </row>
    <row r="202" spans="2:65" s="1" customFormat="1" ht="16.5" customHeight="1">
      <c r="B202" s="32"/>
      <c r="C202" s="131" t="s">
        <v>1031</v>
      </c>
      <c r="D202" s="131" t="s">
        <v>153</v>
      </c>
      <c r="E202" s="132" t="s">
        <v>2162</v>
      </c>
      <c r="F202" s="133" t="s">
        <v>2163</v>
      </c>
      <c r="G202" s="134" t="s">
        <v>1452</v>
      </c>
      <c r="H202" s="135">
        <v>8</v>
      </c>
      <c r="I202" s="136"/>
      <c r="J202" s="137">
        <f>ROUND(I202*H202,2)</f>
        <v>0</v>
      </c>
      <c r="K202" s="133" t="s">
        <v>19</v>
      </c>
      <c r="L202" s="32"/>
      <c r="M202" s="138" t="s">
        <v>19</v>
      </c>
      <c r="N202" s="139" t="s">
        <v>40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158</v>
      </c>
      <c r="AT202" s="142" t="s">
        <v>153</v>
      </c>
      <c r="AU202" s="142" t="s">
        <v>76</v>
      </c>
      <c r="AY202" s="17" t="s">
        <v>150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76</v>
      </c>
      <c r="BK202" s="143">
        <f>ROUND(I202*H202,2)</f>
        <v>0</v>
      </c>
      <c r="BL202" s="17" t="s">
        <v>158</v>
      </c>
      <c r="BM202" s="142" t="s">
        <v>1695</v>
      </c>
    </row>
    <row r="203" spans="2:65" s="1" customFormat="1">
      <c r="B203" s="32"/>
      <c r="D203" s="144" t="s">
        <v>160</v>
      </c>
      <c r="F203" s="145" t="s">
        <v>2163</v>
      </c>
      <c r="I203" s="146"/>
      <c r="L203" s="32"/>
      <c r="M203" s="147"/>
      <c r="T203" s="53"/>
      <c r="AT203" s="17" t="s">
        <v>160</v>
      </c>
      <c r="AU203" s="17" t="s">
        <v>76</v>
      </c>
    </row>
    <row r="204" spans="2:65" s="1" customFormat="1" ht="16.5" customHeight="1">
      <c r="B204" s="32"/>
      <c r="C204" s="131" t="s">
        <v>1036</v>
      </c>
      <c r="D204" s="131" t="s">
        <v>153</v>
      </c>
      <c r="E204" s="132" t="s">
        <v>2164</v>
      </c>
      <c r="F204" s="133" t="s">
        <v>2165</v>
      </c>
      <c r="G204" s="134" t="s">
        <v>1452</v>
      </c>
      <c r="H204" s="135">
        <v>1</v>
      </c>
      <c r="I204" s="136"/>
      <c r="J204" s="137">
        <f>ROUND(I204*H204,2)</f>
        <v>0</v>
      </c>
      <c r="K204" s="133" t="s">
        <v>19</v>
      </c>
      <c r="L204" s="32"/>
      <c r="M204" s="138" t="s">
        <v>19</v>
      </c>
      <c r="N204" s="139" t="s">
        <v>40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158</v>
      </c>
      <c r="AT204" s="142" t="s">
        <v>153</v>
      </c>
      <c r="AU204" s="142" t="s">
        <v>76</v>
      </c>
      <c r="AY204" s="17" t="s">
        <v>150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76</v>
      </c>
      <c r="BK204" s="143">
        <f>ROUND(I204*H204,2)</f>
        <v>0</v>
      </c>
      <c r="BL204" s="17" t="s">
        <v>158</v>
      </c>
      <c r="BM204" s="142" t="s">
        <v>1697</v>
      </c>
    </row>
    <row r="205" spans="2:65" s="1" customFormat="1">
      <c r="B205" s="32"/>
      <c r="D205" s="144" t="s">
        <v>160</v>
      </c>
      <c r="F205" s="145" t="s">
        <v>2165</v>
      </c>
      <c r="I205" s="146"/>
      <c r="L205" s="32"/>
      <c r="M205" s="147"/>
      <c r="T205" s="53"/>
      <c r="AT205" s="17" t="s">
        <v>160</v>
      </c>
      <c r="AU205" s="17" t="s">
        <v>76</v>
      </c>
    </row>
    <row r="206" spans="2:65" s="1" customFormat="1" ht="16.5" customHeight="1">
      <c r="B206" s="32"/>
      <c r="C206" s="131" t="s">
        <v>1041</v>
      </c>
      <c r="D206" s="131" t="s">
        <v>153</v>
      </c>
      <c r="E206" s="132" t="s">
        <v>2166</v>
      </c>
      <c r="F206" s="133" t="s">
        <v>2167</v>
      </c>
      <c r="G206" s="134" t="s">
        <v>1452</v>
      </c>
      <c r="H206" s="135">
        <v>1153</v>
      </c>
      <c r="I206" s="136"/>
      <c r="J206" s="137">
        <f>ROUND(I206*H206,2)</f>
        <v>0</v>
      </c>
      <c r="K206" s="133" t="s">
        <v>19</v>
      </c>
      <c r="L206" s="32"/>
      <c r="M206" s="138" t="s">
        <v>19</v>
      </c>
      <c r="N206" s="139" t="s">
        <v>40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158</v>
      </c>
      <c r="AT206" s="142" t="s">
        <v>153</v>
      </c>
      <c r="AU206" s="142" t="s">
        <v>76</v>
      </c>
      <c r="AY206" s="17" t="s">
        <v>150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76</v>
      </c>
      <c r="BK206" s="143">
        <f>ROUND(I206*H206,2)</f>
        <v>0</v>
      </c>
      <c r="BL206" s="17" t="s">
        <v>158</v>
      </c>
      <c r="BM206" s="142" t="s">
        <v>1698</v>
      </c>
    </row>
    <row r="207" spans="2:65" s="1" customFormat="1">
      <c r="B207" s="32"/>
      <c r="D207" s="144" t="s">
        <v>160</v>
      </c>
      <c r="F207" s="145" t="s">
        <v>2167</v>
      </c>
      <c r="I207" s="146"/>
      <c r="L207" s="32"/>
      <c r="M207" s="147"/>
      <c r="T207" s="53"/>
      <c r="AT207" s="17" t="s">
        <v>160</v>
      </c>
      <c r="AU207" s="17" t="s">
        <v>76</v>
      </c>
    </row>
    <row r="208" spans="2:65" s="1" customFormat="1" ht="16.5" customHeight="1">
      <c r="B208" s="32"/>
      <c r="C208" s="131" t="s">
        <v>1046</v>
      </c>
      <c r="D208" s="131" t="s">
        <v>153</v>
      </c>
      <c r="E208" s="132" t="s">
        <v>2168</v>
      </c>
      <c r="F208" s="133" t="s">
        <v>2169</v>
      </c>
      <c r="G208" s="134" t="s">
        <v>1452</v>
      </c>
      <c r="H208" s="135">
        <v>448</v>
      </c>
      <c r="I208" s="136"/>
      <c r="J208" s="137">
        <f>ROUND(I208*H208,2)</f>
        <v>0</v>
      </c>
      <c r="K208" s="133" t="s">
        <v>19</v>
      </c>
      <c r="L208" s="32"/>
      <c r="M208" s="138" t="s">
        <v>19</v>
      </c>
      <c r="N208" s="139" t="s">
        <v>40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158</v>
      </c>
      <c r="AT208" s="142" t="s">
        <v>153</v>
      </c>
      <c r="AU208" s="142" t="s">
        <v>76</v>
      </c>
      <c r="AY208" s="17" t="s">
        <v>150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76</v>
      </c>
      <c r="BK208" s="143">
        <f>ROUND(I208*H208,2)</f>
        <v>0</v>
      </c>
      <c r="BL208" s="17" t="s">
        <v>158</v>
      </c>
      <c r="BM208" s="142" t="s">
        <v>1700</v>
      </c>
    </row>
    <row r="209" spans="2:65" s="1" customFormat="1">
      <c r="B209" s="32"/>
      <c r="D209" s="144" t="s">
        <v>160</v>
      </c>
      <c r="F209" s="145" t="s">
        <v>2169</v>
      </c>
      <c r="I209" s="146"/>
      <c r="L209" s="32"/>
      <c r="M209" s="147"/>
      <c r="T209" s="53"/>
      <c r="AT209" s="17" t="s">
        <v>160</v>
      </c>
      <c r="AU209" s="17" t="s">
        <v>76</v>
      </c>
    </row>
    <row r="210" spans="2:65" s="1" customFormat="1" ht="16.5" customHeight="1">
      <c r="B210" s="32"/>
      <c r="C210" s="131" t="s">
        <v>1052</v>
      </c>
      <c r="D210" s="131" t="s">
        <v>153</v>
      </c>
      <c r="E210" s="132" t="s">
        <v>2170</v>
      </c>
      <c r="F210" s="133" t="s">
        <v>2171</v>
      </c>
      <c r="G210" s="134" t="s">
        <v>1584</v>
      </c>
      <c r="H210" s="135">
        <v>38</v>
      </c>
      <c r="I210" s="136"/>
      <c r="J210" s="137">
        <f>ROUND(I210*H210,2)</f>
        <v>0</v>
      </c>
      <c r="K210" s="133" t="s">
        <v>19</v>
      </c>
      <c r="L210" s="32"/>
      <c r="M210" s="138" t="s">
        <v>19</v>
      </c>
      <c r="N210" s="139" t="s">
        <v>40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158</v>
      </c>
      <c r="AT210" s="142" t="s">
        <v>153</v>
      </c>
      <c r="AU210" s="142" t="s">
        <v>76</v>
      </c>
      <c r="AY210" s="17" t="s">
        <v>150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76</v>
      </c>
      <c r="BK210" s="143">
        <f>ROUND(I210*H210,2)</f>
        <v>0</v>
      </c>
      <c r="BL210" s="17" t="s">
        <v>158</v>
      </c>
      <c r="BM210" s="142" t="s">
        <v>1704</v>
      </c>
    </row>
    <row r="211" spans="2:65" s="1" customFormat="1">
      <c r="B211" s="32"/>
      <c r="D211" s="144" t="s">
        <v>160</v>
      </c>
      <c r="F211" s="145" t="s">
        <v>2171</v>
      </c>
      <c r="I211" s="146"/>
      <c r="L211" s="32"/>
      <c r="M211" s="147"/>
      <c r="T211" s="53"/>
      <c r="AT211" s="17" t="s">
        <v>160</v>
      </c>
      <c r="AU211" s="17" t="s">
        <v>76</v>
      </c>
    </row>
    <row r="212" spans="2:65" s="1" customFormat="1" ht="16.5" customHeight="1">
      <c r="B212" s="32"/>
      <c r="C212" s="131" t="s">
        <v>1058</v>
      </c>
      <c r="D212" s="131" t="s">
        <v>153</v>
      </c>
      <c r="E212" s="132" t="s">
        <v>2172</v>
      </c>
      <c r="F212" s="133" t="s">
        <v>2173</v>
      </c>
      <c r="G212" s="134" t="s">
        <v>1452</v>
      </c>
      <c r="H212" s="135">
        <v>25</v>
      </c>
      <c r="I212" s="136"/>
      <c r="J212" s="137">
        <f>ROUND(I212*H212,2)</f>
        <v>0</v>
      </c>
      <c r="K212" s="133" t="s">
        <v>19</v>
      </c>
      <c r="L212" s="32"/>
      <c r="M212" s="138" t="s">
        <v>19</v>
      </c>
      <c r="N212" s="139" t="s">
        <v>40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158</v>
      </c>
      <c r="AT212" s="142" t="s">
        <v>153</v>
      </c>
      <c r="AU212" s="142" t="s">
        <v>76</v>
      </c>
      <c r="AY212" s="17" t="s">
        <v>150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76</v>
      </c>
      <c r="BK212" s="143">
        <f>ROUND(I212*H212,2)</f>
        <v>0</v>
      </c>
      <c r="BL212" s="17" t="s">
        <v>158</v>
      </c>
      <c r="BM212" s="142" t="s">
        <v>1706</v>
      </c>
    </row>
    <row r="213" spans="2:65" s="1" customFormat="1">
      <c r="B213" s="32"/>
      <c r="D213" s="144" t="s">
        <v>160</v>
      </c>
      <c r="F213" s="145" t="s">
        <v>2173</v>
      </c>
      <c r="I213" s="146"/>
      <c r="L213" s="32"/>
      <c r="M213" s="147"/>
      <c r="T213" s="53"/>
      <c r="AT213" s="17" t="s">
        <v>160</v>
      </c>
      <c r="AU213" s="17" t="s">
        <v>76</v>
      </c>
    </row>
    <row r="214" spans="2:65" s="1" customFormat="1" ht="16.5" customHeight="1">
      <c r="B214" s="32"/>
      <c r="C214" s="131" t="s">
        <v>1063</v>
      </c>
      <c r="D214" s="131" t="s">
        <v>153</v>
      </c>
      <c r="E214" s="132" t="s">
        <v>2174</v>
      </c>
      <c r="F214" s="133" t="s">
        <v>2175</v>
      </c>
      <c r="G214" s="134" t="s">
        <v>1452</v>
      </c>
      <c r="H214" s="135">
        <v>1</v>
      </c>
      <c r="I214" s="136"/>
      <c r="J214" s="137">
        <f>ROUND(I214*H214,2)</f>
        <v>0</v>
      </c>
      <c r="K214" s="133" t="s">
        <v>19</v>
      </c>
      <c r="L214" s="32"/>
      <c r="M214" s="138" t="s">
        <v>19</v>
      </c>
      <c r="N214" s="139" t="s">
        <v>40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158</v>
      </c>
      <c r="AT214" s="142" t="s">
        <v>153</v>
      </c>
      <c r="AU214" s="142" t="s">
        <v>76</v>
      </c>
      <c r="AY214" s="17" t="s">
        <v>150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76</v>
      </c>
      <c r="BK214" s="143">
        <f>ROUND(I214*H214,2)</f>
        <v>0</v>
      </c>
      <c r="BL214" s="17" t="s">
        <v>158</v>
      </c>
      <c r="BM214" s="142" t="s">
        <v>1707</v>
      </c>
    </row>
    <row r="215" spans="2:65" s="1" customFormat="1">
      <c r="B215" s="32"/>
      <c r="D215" s="144" t="s">
        <v>160</v>
      </c>
      <c r="F215" s="145" t="s">
        <v>2175</v>
      </c>
      <c r="I215" s="146"/>
      <c r="L215" s="32"/>
      <c r="M215" s="147"/>
      <c r="T215" s="53"/>
      <c r="AT215" s="17" t="s">
        <v>160</v>
      </c>
      <c r="AU215" s="17" t="s">
        <v>76</v>
      </c>
    </row>
    <row r="216" spans="2:65" s="1" customFormat="1" ht="16.5" customHeight="1">
      <c r="B216" s="32"/>
      <c r="C216" s="131" t="s">
        <v>1069</v>
      </c>
      <c r="D216" s="131" t="s">
        <v>153</v>
      </c>
      <c r="E216" s="132" t="s">
        <v>2176</v>
      </c>
      <c r="F216" s="133" t="s">
        <v>2177</v>
      </c>
      <c r="G216" s="134" t="s">
        <v>1452</v>
      </c>
      <c r="H216" s="135">
        <v>11</v>
      </c>
      <c r="I216" s="136"/>
      <c r="J216" s="137">
        <f>ROUND(I216*H216,2)</f>
        <v>0</v>
      </c>
      <c r="K216" s="133" t="s">
        <v>19</v>
      </c>
      <c r="L216" s="32"/>
      <c r="M216" s="138" t="s">
        <v>19</v>
      </c>
      <c r="N216" s="139" t="s">
        <v>40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158</v>
      </c>
      <c r="AT216" s="142" t="s">
        <v>153</v>
      </c>
      <c r="AU216" s="142" t="s">
        <v>76</v>
      </c>
      <c r="AY216" s="17" t="s">
        <v>150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76</v>
      </c>
      <c r="BK216" s="143">
        <f>ROUND(I216*H216,2)</f>
        <v>0</v>
      </c>
      <c r="BL216" s="17" t="s">
        <v>158</v>
      </c>
      <c r="BM216" s="142" t="s">
        <v>1708</v>
      </c>
    </row>
    <row r="217" spans="2:65" s="1" customFormat="1">
      <c r="B217" s="32"/>
      <c r="D217" s="144" t="s">
        <v>160</v>
      </c>
      <c r="F217" s="145" t="s">
        <v>2177</v>
      </c>
      <c r="I217" s="146"/>
      <c r="L217" s="32"/>
      <c r="M217" s="147"/>
      <c r="T217" s="53"/>
      <c r="AT217" s="17" t="s">
        <v>160</v>
      </c>
      <c r="AU217" s="17" t="s">
        <v>76</v>
      </c>
    </row>
    <row r="218" spans="2:65" s="1" customFormat="1" ht="16.5" customHeight="1">
      <c r="B218" s="32"/>
      <c r="C218" s="131" t="s">
        <v>1072</v>
      </c>
      <c r="D218" s="131" t="s">
        <v>153</v>
      </c>
      <c r="E218" s="132" t="s">
        <v>2178</v>
      </c>
      <c r="F218" s="133" t="s">
        <v>2179</v>
      </c>
      <c r="G218" s="134" t="s">
        <v>412</v>
      </c>
      <c r="H218" s="135">
        <v>8905</v>
      </c>
      <c r="I218" s="136"/>
      <c r="J218" s="137">
        <f>ROUND(I218*H218,2)</f>
        <v>0</v>
      </c>
      <c r="K218" s="133" t="s">
        <v>19</v>
      </c>
      <c r="L218" s="32"/>
      <c r="M218" s="138" t="s">
        <v>19</v>
      </c>
      <c r="N218" s="139" t="s">
        <v>40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158</v>
      </c>
      <c r="AT218" s="142" t="s">
        <v>153</v>
      </c>
      <c r="AU218" s="142" t="s">
        <v>76</v>
      </c>
      <c r="AY218" s="17" t="s">
        <v>150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76</v>
      </c>
      <c r="BK218" s="143">
        <f>ROUND(I218*H218,2)</f>
        <v>0</v>
      </c>
      <c r="BL218" s="17" t="s">
        <v>158</v>
      </c>
      <c r="BM218" s="142" t="s">
        <v>1709</v>
      </c>
    </row>
    <row r="219" spans="2:65" s="1" customFormat="1">
      <c r="B219" s="32"/>
      <c r="D219" s="144" t="s">
        <v>160</v>
      </c>
      <c r="F219" s="145" t="s">
        <v>2179</v>
      </c>
      <c r="I219" s="146"/>
      <c r="L219" s="32"/>
      <c r="M219" s="147"/>
      <c r="T219" s="53"/>
      <c r="AT219" s="17" t="s">
        <v>160</v>
      </c>
      <c r="AU219" s="17" t="s">
        <v>76</v>
      </c>
    </row>
    <row r="220" spans="2:65" s="1" customFormat="1" ht="16.5" customHeight="1">
      <c r="B220" s="32"/>
      <c r="C220" s="131" t="s">
        <v>1082</v>
      </c>
      <c r="D220" s="131" t="s">
        <v>153</v>
      </c>
      <c r="E220" s="132" t="s">
        <v>2180</v>
      </c>
      <c r="F220" s="133" t="s">
        <v>2181</v>
      </c>
      <c r="G220" s="134" t="s">
        <v>1584</v>
      </c>
      <c r="H220" s="135">
        <v>1</v>
      </c>
      <c r="I220" s="136"/>
      <c r="J220" s="137">
        <f>ROUND(I220*H220,2)</f>
        <v>0</v>
      </c>
      <c r="K220" s="133" t="s">
        <v>19</v>
      </c>
      <c r="L220" s="32"/>
      <c r="M220" s="138" t="s">
        <v>19</v>
      </c>
      <c r="N220" s="139" t="s">
        <v>40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158</v>
      </c>
      <c r="AT220" s="142" t="s">
        <v>153</v>
      </c>
      <c r="AU220" s="142" t="s">
        <v>76</v>
      </c>
      <c r="AY220" s="17" t="s">
        <v>150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76</v>
      </c>
      <c r="BK220" s="143">
        <f>ROUND(I220*H220,2)</f>
        <v>0</v>
      </c>
      <c r="BL220" s="17" t="s">
        <v>158</v>
      </c>
      <c r="BM220" s="142" t="s">
        <v>1513</v>
      </c>
    </row>
    <row r="221" spans="2:65" s="1" customFormat="1">
      <c r="B221" s="32"/>
      <c r="D221" s="144" t="s">
        <v>160</v>
      </c>
      <c r="F221" s="145" t="s">
        <v>2181</v>
      </c>
      <c r="I221" s="146"/>
      <c r="L221" s="32"/>
      <c r="M221" s="147"/>
      <c r="T221" s="53"/>
      <c r="AT221" s="17" t="s">
        <v>160</v>
      </c>
      <c r="AU221" s="17" t="s">
        <v>76</v>
      </c>
    </row>
    <row r="222" spans="2:65" s="1" customFormat="1" ht="16.5" customHeight="1">
      <c r="B222" s="32"/>
      <c r="C222" s="131" t="s">
        <v>1087</v>
      </c>
      <c r="D222" s="131" t="s">
        <v>153</v>
      </c>
      <c r="E222" s="132" t="s">
        <v>2182</v>
      </c>
      <c r="F222" s="133" t="s">
        <v>2183</v>
      </c>
      <c r="G222" s="134" t="s">
        <v>1251</v>
      </c>
      <c r="H222" s="135">
        <v>1</v>
      </c>
      <c r="I222" s="136"/>
      <c r="J222" s="137">
        <f>ROUND(I222*H222,2)</f>
        <v>0</v>
      </c>
      <c r="K222" s="133" t="s">
        <v>19</v>
      </c>
      <c r="L222" s="32"/>
      <c r="M222" s="138" t="s">
        <v>19</v>
      </c>
      <c r="N222" s="139" t="s">
        <v>40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158</v>
      </c>
      <c r="AT222" s="142" t="s">
        <v>153</v>
      </c>
      <c r="AU222" s="142" t="s">
        <v>76</v>
      </c>
      <c r="AY222" s="17" t="s">
        <v>150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76</v>
      </c>
      <c r="BK222" s="143">
        <f>ROUND(I222*H222,2)</f>
        <v>0</v>
      </c>
      <c r="BL222" s="17" t="s">
        <v>158</v>
      </c>
      <c r="BM222" s="142" t="s">
        <v>1716</v>
      </c>
    </row>
    <row r="223" spans="2:65" s="1" customFormat="1">
      <c r="B223" s="32"/>
      <c r="D223" s="144" t="s">
        <v>160</v>
      </c>
      <c r="F223" s="145" t="s">
        <v>2183</v>
      </c>
      <c r="I223" s="146"/>
      <c r="L223" s="32"/>
      <c r="M223" s="147"/>
      <c r="T223" s="53"/>
      <c r="AT223" s="17" t="s">
        <v>160</v>
      </c>
      <c r="AU223" s="17" t="s">
        <v>76</v>
      </c>
    </row>
    <row r="224" spans="2:65" s="1" customFormat="1" ht="16.5" customHeight="1">
      <c r="B224" s="32"/>
      <c r="C224" s="131" t="s">
        <v>1098</v>
      </c>
      <c r="D224" s="131" t="s">
        <v>153</v>
      </c>
      <c r="E224" s="132" t="s">
        <v>2184</v>
      </c>
      <c r="F224" s="133" t="s">
        <v>2185</v>
      </c>
      <c r="G224" s="134" t="s">
        <v>1452</v>
      </c>
      <c r="H224" s="135">
        <v>2136</v>
      </c>
      <c r="I224" s="136"/>
      <c r="J224" s="137">
        <f>ROUND(I224*H224,2)</f>
        <v>0</v>
      </c>
      <c r="K224" s="133" t="s">
        <v>19</v>
      </c>
      <c r="L224" s="32"/>
      <c r="M224" s="138" t="s">
        <v>19</v>
      </c>
      <c r="N224" s="139" t="s">
        <v>40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158</v>
      </c>
      <c r="AT224" s="142" t="s">
        <v>153</v>
      </c>
      <c r="AU224" s="142" t="s">
        <v>76</v>
      </c>
      <c r="AY224" s="17" t="s">
        <v>150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76</v>
      </c>
      <c r="BK224" s="143">
        <f>ROUND(I224*H224,2)</f>
        <v>0</v>
      </c>
      <c r="BL224" s="17" t="s">
        <v>158</v>
      </c>
      <c r="BM224" s="142" t="s">
        <v>1722</v>
      </c>
    </row>
    <row r="225" spans="2:65" s="1" customFormat="1">
      <c r="B225" s="32"/>
      <c r="D225" s="144" t="s">
        <v>160</v>
      </c>
      <c r="F225" s="145" t="s">
        <v>2185</v>
      </c>
      <c r="I225" s="146"/>
      <c r="L225" s="32"/>
      <c r="M225" s="147"/>
      <c r="T225" s="53"/>
      <c r="AT225" s="17" t="s">
        <v>160</v>
      </c>
      <c r="AU225" s="17" t="s">
        <v>76</v>
      </c>
    </row>
    <row r="226" spans="2:65" s="1" customFormat="1" ht="16.5" customHeight="1">
      <c r="B226" s="32"/>
      <c r="C226" s="131" t="s">
        <v>1103</v>
      </c>
      <c r="D226" s="131" t="s">
        <v>153</v>
      </c>
      <c r="E226" s="132" t="s">
        <v>2186</v>
      </c>
      <c r="F226" s="133" t="s">
        <v>2187</v>
      </c>
      <c r="G226" s="134" t="s">
        <v>412</v>
      </c>
      <c r="H226" s="135">
        <v>7189</v>
      </c>
      <c r="I226" s="136"/>
      <c r="J226" s="137">
        <f>ROUND(I226*H226,2)</f>
        <v>0</v>
      </c>
      <c r="K226" s="133" t="s">
        <v>19</v>
      </c>
      <c r="L226" s="32"/>
      <c r="M226" s="138" t="s">
        <v>19</v>
      </c>
      <c r="N226" s="139" t="s">
        <v>40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158</v>
      </c>
      <c r="AT226" s="142" t="s">
        <v>153</v>
      </c>
      <c r="AU226" s="142" t="s">
        <v>76</v>
      </c>
      <c r="AY226" s="17" t="s">
        <v>150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76</v>
      </c>
      <c r="BK226" s="143">
        <f>ROUND(I226*H226,2)</f>
        <v>0</v>
      </c>
      <c r="BL226" s="17" t="s">
        <v>158</v>
      </c>
      <c r="BM226" s="142" t="s">
        <v>1723</v>
      </c>
    </row>
    <row r="227" spans="2:65" s="1" customFormat="1">
      <c r="B227" s="32"/>
      <c r="D227" s="144" t="s">
        <v>160</v>
      </c>
      <c r="F227" s="145" t="s">
        <v>2187</v>
      </c>
      <c r="I227" s="146"/>
      <c r="L227" s="32"/>
      <c r="M227" s="147"/>
      <c r="T227" s="53"/>
      <c r="AT227" s="17" t="s">
        <v>160</v>
      </c>
      <c r="AU227" s="17" t="s">
        <v>76</v>
      </c>
    </row>
    <row r="228" spans="2:65" s="1" customFormat="1" ht="16.5" customHeight="1">
      <c r="B228" s="32"/>
      <c r="C228" s="131" t="s">
        <v>1106</v>
      </c>
      <c r="D228" s="131" t="s">
        <v>153</v>
      </c>
      <c r="E228" s="132" t="s">
        <v>2188</v>
      </c>
      <c r="F228" s="133" t="s">
        <v>2189</v>
      </c>
      <c r="G228" s="134" t="s">
        <v>412</v>
      </c>
      <c r="H228" s="135">
        <v>806</v>
      </c>
      <c r="I228" s="136"/>
      <c r="J228" s="137">
        <f>ROUND(I228*H228,2)</f>
        <v>0</v>
      </c>
      <c r="K228" s="133" t="s">
        <v>19</v>
      </c>
      <c r="L228" s="32"/>
      <c r="M228" s="138" t="s">
        <v>19</v>
      </c>
      <c r="N228" s="139" t="s">
        <v>40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158</v>
      </c>
      <c r="AT228" s="142" t="s">
        <v>153</v>
      </c>
      <c r="AU228" s="142" t="s">
        <v>76</v>
      </c>
      <c r="AY228" s="17" t="s">
        <v>150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76</v>
      </c>
      <c r="BK228" s="143">
        <f>ROUND(I228*H228,2)</f>
        <v>0</v>
      </c>
      <c r="BL228" s="17" t="s">
        <v>158</v>
      </c>
      <c r="BM228" s="142" t="s">
        <v>1726</v>
      </c>
    </row>
    <row r="229" spans="2:65" s="1" customFormat="1">
      <c r="B229" s="32"/>
      <c r="D229" s="144" t="s">
        <v>160</v>
      </c>
      <c r="F229" s="145" t="s">
        <v>2189</v>
      </c>
      <c r="I229" s="146"/>
      <c r="L229" s="32"/>
      <c r="M229" s="147"/>
      <c r="T229" s="53"/>
      <c r="AT229" s="17" t="s">
        <v>160</v>
      </c>
      <c r="AU229" s="17" t="s">
        <v>76</v>
      </c>
    </row>
    <row r="230" spans="2:65" s="1" customFormat="1" ht="16.5" customHeight="1">
      <c r="B230" s="32"/>
      <c r="C230" s="131" t="s">
        <v>1115</v>
      </c>
      <c r="D230" s="131" t="s">
        <v>153</v>
      </c>
      <c r="E230" s="132" t="s">
        <v>2190</v>
      </c>
      <c r="F230" s="133" t="s">
        <v>2191</v>
      </c>
      <c r="G230" s="134" t="s">
        <v>1452</v>
      </c>
      <c r="H230" s="135">
        <v>720</v>
      </c>
      <c r="I230" s="136"/>
      <c r="J230" s="137">
        <f>ROUND(I230*H230,2)</f>
        <v>0</v>
      </c>
      <c r="K230" s="133" t="s">
        <v>19</v>
      </c>
      <c r="L230" s="32"/>
      <c r="M230" s="138" t="s">
        <v>19</v>
      </c>
      <c r="N230" s="139" t="s">
        <v>40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158</v>
      </c>
      <c r="AT230" s="142" t="s">
        <v>153</v>
      </c>
      <c r="AU230" s="142" t="s">
        <v>76</v>
      </c>
      <c r="AY230" s="17" t="s">
        <v>150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76</v>
      </c>
      <c r="BK230" s="143">
        <f>ROUND(I230*H230,2)</f>
        <v>0</v>
      </c>
      <c r="BL230" s="17" t="s">
        <v>158</v>
      </c>
      <c r="BM230" s="142" t="s">
        <v>1729</v>
      </c>
    </row>
    <row r="231" spans="2:65" s="1" customFormat="1">
      <c r="B231" s="32"/>
      <c r="D231" s="144" t="s">
        <v>160</v>
      </c>
      <c r="F231" s="145" t="s">
        <v>2191</v>
      </c>
      <c r="I231" s="146"/>
      <c r="L231" s="32"/>
      <c r="M231" s="147"/>
      <c r="T231" s="53"/>
      <c r="AT231" s="17" t="s">
        <v>160</v>
      </c>
      <c r="AU231" s="17" t="s">
        <v>76</v>
      </c>
    </row>
    <row r="232" spans="2:65" s="1" customFormat="1" ht="16.5" customHeight="1">
      <c r="B232" s="32"/>
      <c r="C232" s="131" t="s">
        <v>1120</v>
      </c>
      <c r="D232" s="131" t="s">
        <v>153</v>
      </c>
      <c r="E232" s="132" t="s">
        <v>2192</v>
      </c>
      <c r="F232" s="133" t="s">
        <v>2193</v>
      </c>
      <c r="G232" s="134" t="s">
        <v>1452</v>
      </c>
      <c r="H232" s="135">
        <v>218</v>
      </c>
      <c r="I232" s="136"/>
      <c r="J232" s="137">
        <f>ROUND(I232*H232,2)</f>
        <v>0</v>
      </c>
      <c r="K232" s="133" t="s">
        <v>19</v>
      </c>
      <c r="L232" s="32"/>
      <c r="M232" s="138" t="s">
        <v>19</v>
      </c>
      <c r="N232" s="139" t="s">
        <v>40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158</v>
      </c>
      <c r="AT232" s="142" t="s">
        <v>153</v>
      </c>
      <c r="AU232" s="142" t="s">
        <v>76</v>
      </c>
      <c r="AY232" s="17" t="s">
        <v>150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76</v>
      </c>
      <c r="BK232" s="143">
        <f>ROUND(I232*H232,2)</f>
        <v>0</v>
      </c>
      <c r="BL232" s="17" t="s">
        <v>158</v>
      </c>
      <c r="BM232" s="142" t="s">
        <v>1731</v>
      </c>
    </row>
    <row r="233" spans="2:65" s="1" customFormat="1">
      <c r="B233" s="32"/>
      <c r="D233" s="144" t="s">
        <v>160</v>
      </c>
      <c r="F233" s="145" t="s">
        <v>2193</v>
      </c>
      <c r="I233" s="146"/>
      <c r="L233" s="32"/>
      <c r="M233" s="147"/>
      <c r="T233" s="53"/>
      <c r="AT233" s="17" t="s">
        <v>160</v>
      </c>
      <c r="AU233" s="17" t="s">
        <v>76</v>
      </c>
    </row>
    <row r="234" spans="2:65" s="1" customFormat="1" ht="16.5" customHeight="1">
      <c r="B234" s="32"/>
      <c r="C234" s="131" t="s">
        <v>1127</v>
      </c>
      <c r="D234" s="131" t="s">
        <v>153</v>
      </c>
      <c r="E234" s="132" t="s">
        <v>2194</v>
      </c>
      <c r="F234" s="133" t="s">
        <v>2195</v>
      </c>
      <c r="G234" s="134" t="s">
        <v>1452</v>
      </c>
      <c r="H234" s="135">
        <v>11950</v>
      </c>
      <c r="I234" s="136"/>
      <c r="J234" s="137">
        <f>ROUND(I234*H234,2)</f>
        <v>0</v>
      </c>
      <c r="K234" s="133" t="s">
        <v>19</v>
      </c>
      <c r="L234" s="32"/>
      <c r="M234" s="138" t="s">
        <v>19</v>
      </c>
      <c r="N234" s="139" t="s">
        <v>40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158</v>
      </c>
      <c r="AT234" s="142" t="s">
        <v>153</v>
      </c>
      <c r="AU234" s="142" t="s">
        <v>76</v>
      </c>
      <c r="AY234" s="17" t="s">
        <v>150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76</v>
      </c>
      <c r="BK234" s="143">
        <f>ROUND(I234*H234,2)</f>
        <v>0</v>
      </c>
      <c r="BL234" s="17" t="s">
        <v>158</v>
      </c>
      <c r="BM234" s="142" t="s">
        <v>1732</v>
      </c>
    </row>
    <row r="235" spans="2:65" s="1" customFormat="1">
      <c r="B235" s="32"/>
      <c r="D235" s="144" t="s">
        <v>160</v>
      </c>
      <c r="F235" s="145" t="s">
        <v>2195</v>
      </c>
      <c r="I235" s="146"/>
      <c r="L235" s="32"/>
      <c r="M235" s="147"/>
      <c r="T235" s="53"/>
      <c r="AT235" s="17" t="s">
        <v>160</v>
      </c>
      <c r="AU235" s="17" t="s">
        <v>76</v>
      </c>
    </row>
    <row r="236" spans="2:65" s="11" customFormat="1" ht="25.9" customHeight="1">
      <c r="B236" s="119"/>
      <c r="D236" s="120" t="s">
        <v>68</v>
      </c>
      <c r="E236" s="121" t="s">
        <v>2196</v>
      </c>
      <c r="F236" s="121" t="s">
        <v>2197</v>
      </c>
      <c r="I236" s="122"/>
      <c r="J236" s="123">
        <f>BK236</f>
        <v>0</v>
      </c>
      <c r="L236" s="119"/>
      <c r="M236" s="124"/>
      <c r="P236" s="125">
        <f>SUM(P237:P246)</f>
        <v>0</v>
      </c>
      <c r="R236" s="125">
        <f>SUM(R237:R246)</f>
        <v>0</v>
      </c>
      <c r="T236" s="126">
        <f>SUM(T237:T246)</f>
        <v>0</v>
      </c>
      <c r="AR236" s="120" t="s">
        <v>76</v>
      </c>
      <c r="AT236" s="127" t="s">
        <v>68</v>
      </c>
      <c r="AU236" s="127" t="s">
        <v>69</v>
      </c>
      <c r="AY236" s="120" t="s">
        <v>150</v>
      </c>
      <c r="BK236" s="128">
        <f>SUM(BK237:BK246)</f>
        <v>0</v>
      </c>
    </row>
    <row r="237" spans="2:65" s="1" customFormat="1" ht="16.5" customHeight="1">
      <c r="B237" s="32"/>
      <c r="C237" s="131" t="s">
        <v>1136</v>
      </c>
      <c r="D237" s="131" t="s">
        <v>153</v>
      </c>
      <c r="E237" s="132" t="s">
        <v>2198</v>
      </c>
      <c r="F237" s="133" t="s">
        <v>2199</v>
      </c>
      <c r="G237" s="134" t="s">
        <v>1452</v>
      </c>
      <c r="H237" s="135">
        <v>218</v>
      </c>
      <c r="I237" s="136"/>
      <c r="J237" s="137">
        <f>ROUND(I237*H237,2)</f>
        <v>0</v>
      </c>
      <c r="K237" s="133" t="s">
        <v>19</v>
      </c>
      <c r="L237" s="32"/>
      <c r="M237" s="138" t="s">
        <v>19</v>
      </c>
      <c r="N237" s="139" t="s">
        <v>40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158</v>
      </c>
      <c r="AT237" s="142" t="s">
        <v>153</v>
      </c>
      <c r="AU237" s="142" t="s">
        <v>76</v>
      </c>
      <c r="AY237" s="17" t="s">
        <v>150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76</v>
      </c>
      <c r="BK237" s="143">
        <f>ROUND(I237*H237,2)</f>
        <v>0</v>
      </c>
      <c r="BL237" s="17" t="s">
        <v>158</v>
      </c>
      <c r="BM237" s="142" t="s">
        <v>1733</v>
      </c>
    </row>
    <row r="238" spans="2:65" s="1" customFormat="1">
      <c r="B238" s="32"/>
      <c r="D238" s="144" t="s">
        <v>160</v>
      </c>
      <c r="F238" s="145" t="s">
        <v>2199</v>
      </c>
      <c r="I238" s="146"/>
      <c r="L238" s="32"/>
      <c r="M238" s="147"/>
      <c r="T238" s="53"/>
      <c r="AT238" s="17" t="s">
        <v>160</v>
      </c>
      <c r="AU238" s="17" t="s">
        <v>76</v>
      </c>
    </row>
    <row r="239" spans="2:65" s="1" customFormat="1" ht="16.5" customHeight="1">
      <c r="B239" s="32"/>
      <c r="C239" s="131" t="s">
        <v>1143</v>
      </c>
      <c r="D239" s="131" t="s">
        <v>153</v>
      </c>
      <c r="E239" s="132" t="s">
        <v>2200</v>
      </c>
      <c r="F239" s="133" t="s">
        <v>2201</v>
      </c>
      <c r="G239" s="134" t="s">
        <v>412</v>
      </c>
      <c r="H239" s="135">
        <v>1172</v>
      </c>
      <c r="I239" s="136"/>
      <c r="J239" s="137">
        <f>ROUND(I239*H239,2)</f>
        <v>0</v>
      </c>
      <c r="K239" s="133" t="s">
        <v>19</v>
      </c>
      <c r="L239" s="32"/>
      <c r="M239" s="138" t="s">
        <v>19</v>
      </c>
      <c r="N239" s="139" t="s">
        <v>40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158</v>
      </c>
      <c r="AT239" s="142" t="s">
        <v>153</v>
      </c>
      <c r="AU239" s="142" t="s">
        <v>76</v>
      </c>
      <c r="AY239" s="17" t="s">
        <v>150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76</v>
      </c>
      <c r="BK239" s="143">
        <f>ROUND(I239*H239,2)</f>
        <v>0</v>
      </c>
      <c r="BL239" s="17" t="s">
        <v>158</v>
      </c>
      <c r="BM239" s="142" t="s">
        <v>1734</v>
      </c>
    </row>
    <row r="240" spans="2:65" s="1" customFormat="1">
      <c r="B240" s="32"/>
      <c r="D240" s="144" t="s">
        <v>160</v>
      </c>
      <c r="F240" s="145" t="s">
        <v>2201</v>
      </c>
      <c r="I240" s="146"/>
      <c r="L240" s="32"/>
      <c r="M240" s="147"/>
      <c r="T240" s="53"/>
      <c r="AT240" s="17" t="s">
        <v>160</v>
      </c>
      <c r="AU240" s="17" t="s">
        <v>76</v>
      </c>
    </row>
    <row r="241" spans="2:65" s="1" customFormat="1" ht="16.5" customHeight="1">
      <c r="B241" s="32"/>
      <c r="C241" s="131" t="s">
        <v>1153</v>
      </c>
      <c r="D241" s="131" t="s">
        <v>153</v>
      </c>
      <c r="E241" s="132" t="s">
        <v>2202</v>
      </c>
      <c r="F241" s="133" t="s">
        <v>2203</v>
      </c>
      <c r="G241" s="134" t="s">
        <v>1452</v>
      </c>
      <c r="H241" s="135">
        <v>82</v>
      </c>
      <c r="I241" s="136"/>
      <c r="J241" s="137">
        <f>ROUND(I241*H241,2)</f>
        <v>0</v>
      </c>
      <c r="K241" s="133" t="s">
        <v>19</v>
      </c>
      <c r="L241" s="32"/>
      <c r="M241" s="138" t="s">
        <v>19</v>
      </c>
      <c r="N241" s="139" t="s">
        <v>40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158</v>
      </c>
      <c r="AT241" s="142" t="s">
        <v>153</v>
      </c>
      <c r="AU241" s="142" t="s">
        <v>76</v>
      </c>
      <c r="AY241" s="17" t="s">
        <v>150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76</v>
      </c>
      <c r="BK241" s="143">
        <f>ROUND(I241*H241,2)</f>
        <v>0</v>
      </c>
      <c r="BL241" s="17" t="s">
        <v>158</v>
      </c>
      <c r="BM241" s="142" t="s">
        <v>1503</v>
      </c>
    </row>
    <row r="242" spans="2:65" s="1" customFormat="1">
      <c r="B242" s="32"/>
      <c r="D242" s="144" t="s">
        <v>160</v>
      </c>
      <c r="F242" s="145" t="s">
        <v>2203</v>
      </c>
      <c r="I242" s="146"/>
      <c r="L242" s="32"/>
      <c r="M242" s="147"/>
      <c r="T242" s="53"/>
      <c r="AT242" s="17" t="s">
        <v>160</v>
      </c>
      <c r="AU242" s="17" t="s">
        <v>76</v>
      </c>
    </row>
    <row r="243" spans="2:65" s="1" customFormat="1" ht="16.5" customHeight="1">
      <c r="B243" s="32"/>
      <c r="C243" s="131" t="s">
        <v>1159</v>
      </c>
      <c r="D243" s="131" t="s">
        <v>153</v>
      </c>
      <c r="E243" s="132" t="s">
        <v>2204</v>
      </c>
      <c r="F243" s="133" t="s">
        <v>2205</v>
      </c>
      <c r="G243" s="134" t="s">
        <v>1452</v>
      </c>
      <c r="H243" s="135">
        <v>8210</v>
      </c>
      <c r="I243" s="136"/>
      <c r="J243" s="137">
        <f>ROUND(I243*H243,2)</f>
        <v>0</v>
      </c>
      <c r="K243" s="133" t="s">
        <v>19</v>
      </c>
      <c r="L243" s="32"/>
      <c r="M243" s="138" t="s">
        <v>19</v>
      </c>
      <c r="N243" s="139" t="s">
        <v>40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158</v>
      </c>
      <c r="AT243" s="142" t="s">
        <v>153</v>
      </c>
      <c r="AU243" s="142" t="s">
        <v>76</v>
      </c>
      <c r="AY243" s="17" t="s">
        <v>150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76</v>
      </c>
      <c r="BK243" s="143">
        <f>ROUND(I243*H243,2)</f>
        <v>0</v>
      </c>
      <c r="BL243" s="17" t="s">
        <v>158</v>
      </c>
      <c r="BM243" s="142" t="s">
        <v>1736</v>
      </c>
    </row>
    <row r="244" spans="2:65" s="1" customFormat="1">
      <c r="B244" s="32"/>
      <c r="D244" s="144" t="s">
        <v>160</v>
      </c>
      <c r="F244" s="145" t="s">
        <v>2205</v>
      </c>
      <c r="I244" s="146"/>
      <c r="L244" s="32"/>
      <c r="M244" s="147"/>
      <c r="T244" s="53"/>
      <c r="AT244" s="17" t="s">
        <v>160</v>
      </c>
      <c r="AU244" s="17" t="s">
        <v>76</v>
      </c>
    </row>
    <row r="245" spans="2:65" s="1" customFormat="1" ht="16.5" customHeight="1">
      <c r="B245" s="32"/>
      <c r="C245" s="131" t="s">
        <v>1169</v>
      </c>
      <c r="D245" s="131" t="s">
        <v>153</v>
      </c>
      <c r="E245" s="132" t="s">
        <v>2206</v>
      </c>
      <c r="F245" s="133" t="s">
        <v>2207</v>
      </c>
      <c r="G245" s="134" t="s">
        <v>1452</v>
      </c>
      <c r="H245" s="135">
        <v>8300</v>
      </c>
      <c r="I245" s="136"/>
      <c r="J245" s="137">
        <f>ROUND(I245*H245,2)</f>
        <v>0</v>
      </c>
      <c r="K245" s="133" t="s">
        <v>19</v>
      </c>
      <c r="L245" s="32"/>
      <c r="M245" s="138" t="s">
        <v>19</v>
      </c>
      <c r="N245" s="139" t="s">
        <v>40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158</v>
      </c>
      <c r="AT245" s="142" t="s">
        <v>153</v>
      </c>
      <c r="AU245" s="142" t="s">
        <v>76</v>
      </c>
      <c r="AY245" s="17" t="s">
        <v>150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76</v>
      </c>
      <c r="BK245" s="143">
        <f>ROUND(I245*H245,2)</f>
        <v>0</v>
      </c>
      <c r="BL245" s="17" t="s">
        <v>158</v>
      </c>
      <c r="BM245" s="142" t="s">
        <v>1738</v>
      </c>
    </row>
    <row r="246" spans="2:65" s="1" customFormat="1">
      <c r="B246" s="32"/>
      <c r="D246" s="144" t="s">
        <v>160</v>
      </c>
      <c r="F246" s="145" t="s">
        <v>2207</v>
      </c>
      <c r="I246" s="146"/>
      <c r="L246" s="32"/>
      <c r="M246" s="147"/>
      <c r="T246" s="53"/>
      <c r="AT246" s="17" t="s">
        <v>160</v>
      </c>
      <c r="AU246" s="17" t="s">
        <v>76</v>
      </c>
    </row>
    <row r="247" spans="2:65" s="11" customFormat="1" ht="25.9" customHeight="1">
      <c r="B247" s="119"/>
      <c r="D247" s="120" t="s">
        <v>68</v>
      </c>
      <c r="E247" s="121" t="s">
        <v>2208</v>
      </c>
      <c r="F247" s="121" t="s">
        <v>2209</v>
      </c>
      <c r="I247" s="122"/>
      <c r="J247" s="123">
        <f>BK247</f>
        <v>0</v>
      </c>
      <c r="L247" s="119"/>
      <c r="M247" s="124"/>
      <c r="P247" s="125">
        <f>SUM(P248:P250)</f>
        <v>0</v>
      </c>
      <c r="R247" s="125">
        <f>SUM(R248:R250)</f>
        <v>0</v>
      </c>
      <c r="T247" s="126">
        <f>SUM(T248:T250)</f>
        <v>0</v>
      </c>
      <c r="AR247" s="120" t="s">
        <v>76</v>
      </c>
      <c r="AT247" s="127" t="s">
        <v>68</v>
      </c>
      <c r="AU247" s="127" t="s">
        <v>69</v>
      </c>
      <c r="AY247" s="120" t="s">
        <v>150</v>
      </c>
      <c r="BK247" s="128">
        <f>SUM(BK248:BK250)</f>
        <v>0</v>
      </c>
    </row>
    <row r="248" spans="2:65" s="1" customFormat="1" ht="24.2" customHeight="1">
      <c r="B248" s="32"/>
      <c r="C248" s="131" t="s">
        <v>1174</v>
      </c>
      <c r="D248" s="131" t="s">
        <v>153</v>
      </c>
      <c r="E248" s="132" t="s">
        <v>2210</v>
      </c>
      <c r="F248" s="133" t="s">
        <v>2211</v>
      </c>
      <c r="G248" s="134" t="s">
        <v>1251</v>
      </c>
      <c r="H248" s="135">
        <v>1</v>
      </c>
      <c r="I248" s="136"/>
      <c r="J248" s="137">
        <f>ROUND(I248*H248,2)</f>
        <v>0</v>
      </c>
      <c r="K248" s="133" t="s">
        <v>19</v>
      </c>
      <c r="L248" s="32"/>
      <c r="M248" s="138" t="s">
        <v>19</v>
      </c>
      <c r="N248" s="139" t="s">
        <v>40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158</v>
      </c>
      <c r="AT248" s="142" t="s">
        <v>153</v>
      </c>
      <c r="AU248" s="142" t="s">
        <v>76</v>
      </c>
      <c r="AY248" s="17" t="s">
        <v>150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76</v>
      </c>
      <c r="BK248" s="143">
        <f>ROUND(I248*H248,2)</f>
        <v>0</v>
      </c>
      <c r="BL248" s="17" t="s">
        <v>158</v>
      </c>
      <c r="BM248" s="142" t="s">
        <v>1743</v>
      </c>
    </row>
    <row r="249" spans="2:65" s="1" customFormat="1">
      <c r="B249" s="32"/>
      <c r="D249" s="144" t="s">
        <v>160</v>
      </c>
      <c r="F249" s="145" t="s">
        <v>2211</v>
      </c>
      <c r="I249" s="146"/>
      <c r="L249" s="32"/>
      <c r="M249" s="147"/>
      <c r="T249" s="53"/>
      <c r="AT249" s="17" t="s">
        <v>160</v>
      </c>
      <c r="AU249" s="17" t="s">
        <v>76</v>
      </c>
    </row>
    <row r="250" spans="2:65" s="1" customFormat="1">
      <c r="B250" s="32"/>
      <c r="D250" s="144" t="s">
        <v>891</v>
      </c>
      <c r="F250" s="183" t="s">
        <v>2212</v>
      </c>
      <c r="I250" s="146"/>
      <c r="L250" s="32"/>
      <c r="M250" s="187"/>
      <c r="N250" s="188"/>
      <c r="O250" s="188"/>
      <c r="P250" s="188"/>
      <c r="Q250" s="188"/>
      <c r="R250" s="188"/>
      <c r="S250" s="188"/>
      <c r="T250" s="189"/>
      <c r="AT250" s="17" t="s">
        <v>891</v>
      </c>
      <c r="AU250" s="17" t="s">
        <v>76</v>
      </c>
    </row>
    <row r="251" spans="2:65" s="1" customFormat="1" ht="6.95" customHeight="1">
      <c r="B251" s="41"/>
      <c r="C251" s="42"/>
      <c r="D251" s="42"/>
      <c r="E251" s="42"/>
      <c r="F251" s="42"/>
      <c r="G251" s="42"/>
      <c r="H251" s="42"/>
      <c r="I251" s="42"/>
      <c r="J251" s="42"/>
      <c r="K251" s="42"/>
      <c r="L251" s="32"/>
    </row>
  </sheetData>
  <sheetProtection algorithmName="SHA-512" hashValue="fWXNT2KT3gf2+gK/sHwrpCaxlJM9JIwT8225KdxwQlwKLCtjckWOS+tfQAA/kr0AqgZQa+/fmmfzubavgvUjCg==" saltValue="R5JUuEeBi17abND33TfaL/UJcg+EPoAyOgQNqZOxsLdbdaHryF3C9VyS3Bz8wElHRrci7xiWWF271p6BYWculA==" spinCount="100000" sheet="1" objects="1" scenarios="1" formatColumns="0" formatRows="0" autoFilter="0"/>
  <autoFilter ref="C93:K250" xr:uid="{00000000-0009-0000-0000-00000A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customFormat="1" ht="37.5" customHeight="1"/>
    <row r="2" spans="2:1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pans="2:11" s="15" customFormat="1" ht="45" customHeight="1">
      <c r="B3" s="296"/>
      <c r="C3" s="286" t="s">
        <v>2213</v>
      </c>
      <c r="D3" s="286"/>
      <c r="E3" s="286"/>
      <c r="F3" s="286"/>
      <c r="G3" s="286"/>
      <c r="H3" s="286"/>
      <c r="I3" s="286"/>
      <c r="J3" s="286"/>
      <c r="K3" s="297"/>
    </row>
    <row r="4" spans="2:11" customFormat="1" ht="25.5" customHeight="1">
      <c r="B4" s="298"/>
      <c r="C4" s="285" t="s">
        <v>2214</v>
      </c>
      <c r="D4" s="285"/>
      <c r="E4" s="285"/>
      <c r="F4" s="285"/>
      <c r="G4" s="285"/>
      <c r="H4" s="285"/>
      <c r="I4" s="285"/>
      <c r="J4" s="285"/>
      <c r="K4" s="299"/>
    </row>
    <row r="5" spans="2:11" customFormat="1" ht="5.25" customHeight="1">
      <c r="B5" s="298"/>
      <c r="C5" s="191"/>
      <c r="D5" s="191"/>
      <c r="E5" s="191"/>
      <c r="F5" s="191"/>
      <c r="G5" s="191"/>
      <c r="H5" s="191"/>
      <c r="I5" s="191"/>
      <c r="J5" s="191"/>
      <c r="K5" s="299"/>
    </row>
    <row r="6" spans="2:11" customFormat="1" ht="15" customHeight="1">
      <c r="B6" s="298"/>
      <c r="C6" s="284" t="s">
        <v>2215</v>
      </c>
      <c r="D6" s="284"/>
      <c r="E6" s="284"/>
      <c r="F6" s="284"/>
      <c r="G6" s="284"/>
      <c r="H6" s="284"/>
      <c r="I6" s="284"/>
      <c r="J6" s="284"/>
      <c r="K6" s="299"/>
    </row>
    <row r="7" spans="2:11" customFormat="1" ht="15" customHeight="1">
      <c r="B7" s="193"/>
      <c r="C7" s="284" t="s">
        <v>2216</v>
      </c>
      <c r="D7" s="284"/>
      <c r="E7" s="284"/>
      <c r="F7" s="284"/>
      <c r="G7" s="284"/>
      <c r="H7" s="284"/>
      <c r="I7" s="284"/>
      <c r="J7" s="284"/>
      <c r="K7" s="299"/>
    </row>
    <row r="8" spans="2:1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299"/>
    </row>
    <row r="9" spans="2:11" customFormat="1" ht="15" customHeight="1">
      <c r="B9" s="193"/>
      <c r="C9" s="284" t="s">
        <v>2217</v>
      </c>
      <c r="D9" s="284"/>
      <c r="E9" s="284"/>
      <c r="F9" s="284"/>
      <c r="G9" s="284"/>
      <c r="H9" s="284"/>
      <c r="I9" s="284"/>
      <c r="J9" s="284"/>
      <c r="K9" s="299"/>
    </row>
    <row r="10" spans="2:11" customFormat="1" ht="15" customHeight="1">
      <c r="B10" s="193"/>
      <c r="C10" s="192"/>
      <c r="D10" s="284" t="s">
        <v>2218</v>
      </c>
      <c r="E10" s="284"/>
      <c r="F10" s="284"/>
      <c r="G10" s="284"/>
      <c r="H10" s="284"/>
      <c r="I10" s="284"/>
      <c r="J10" s="284"/>
      <c r="K10" s="299"/>
    </row>
    <row r="11" spans="2:11" customFormat="1" ht="15" customHeight="1">
      <c r="B11" s="193"/>
      <c r="C11" s="194"/>
      <c r="D11" s="284" t="s">
        <v>2219</v>
      </c>
      <c r="E11" s="284"/>
      <c r="F11" s="284"/>
      <c r="G11" s="284"/>
      <c r="H11" s="284"/>
      <c r="I11" s="284"/>
      <c r="J11" s="284"/>
      <c r="K11" s="299"/>
    </row>
    <row r="12" spans="2:1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299"/>
    </row>
    <row r="13" spans="2:11" customFormat="1" ht="15" customHeight="1">
      <c r="B13" s="193"/>
      <c r="C13" s="194"/>
      <c r="D13" s="195" t="s">
        <v>2220</v>
      </c>
      <c r="E13" s="192"/>
      <c r="F13" s="192"/>
      <c r="G13" s="192"/>
      <c r="H13" s="192"/>
      <c r="I13" s="192"/>
      <c r="J13" s="192"/>
      <c r="K13" s="299"/>
    </row>
    <row r="14" spans="2:1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299"/>
    </row>
    <row r="15" spans="2:11" customFormat="1" ht="15" customHeight="1">
      <c r="B15" s="193"/>
      <c r="C15" s="194"/>
      <c r="D15" s="284" t="s">
        <v>2221</v>
      </c>
      <c r="E15" s="284"/>
      <c r="F15" s="284"/>
      <c r="G15" s="284"/>
      <c r="H15" s="284"/>
      <c r="I15" s="284"/>
      <c r="J15" s="284"/>
      <c r="K15" s="299"/>
    </row>
    <row r="16" spans="2:11" customFormat="1" ht="15" customHeight="1">
      <c r="B16" s="193"/>
      <c r="C16" s="194"/>
      <c r="D16" s="284" t="s">
        <v>2222</v>
      </c>
      <c r="E16" s="284"/>
      <c r="F16" s="284"/>
      <c r="G16" s="284"/>
      <c r="H16" s="284"/>
      <c r="I16" s="284"/>
      <c r="J16" s="284"/>
      <c r="K16" s="299"/>
    </row>
    <row r="17" spans="2:11" customFormat="1" ht="15" customHeight="1">
      <c r="B17" s="193"/>
      <c r="C17" s="194"/>
      <c r="D17" s="284" t="s">
        <v>2223</v>
      </c>
      <c r="E17" s="284"/>
      <c r="F17" s="284"/>
      <c r="G17" s="284"/>
      <c r="H17" s="284"/>
      <c r="I17" s="284"/>
      <c r="J17" s="284"/>
      <c r="K17" s="299"/>
    </row>
    <row r="18" spans="2:11" customFormat="1" ht="15" customHeight="1">
      <c r="B18" s="193"/>
      <c r="C18" s="194"/>
      <c r="D18" s="194"/>
      <c r="E18" s="196" t="s">
        <v>75</v>
      </c>
      <c r="F18" s="284" t="s">
        <v>2224</v>
      </c>
      <c r="G18" s="284"/>
      <c r="H18" s="284"/>
      <c r="I18" s="284"/>
      <c r="J18" s="284"/>
      <c r="K18" s="299"/>
    </row>
    <row r="19" spans="2:11" customFormat="1" ht="15" customHeight="1">
      <c r="B19" s="193"/>
      <c r="C19" s="194"/>
      <c r="D19" s="194"/>
      <c r="E19" s="196" t="s">
        <v>2225</v>
      </c>
      <c r="F19" s="284" t="s">
        <v>2226</v>
      </c>
      <c r="G19" s="284"/>
      <c r="H19" s="284"/>
      <c r="I19" s="284"/>
      <c r="J19" s="284"/>
      <c r="K19" s="299"/>
    </row>
    <row r="20" spans="2:11" customFormat="1" ht="15" customHeight="1">
      <c r="B20" s="193"/>
      <c r="C20" s="194"/>
      <c r="D20" s="194"/>
      <c r="E20" s="196" t="s">
        <v>2227</v>
      </c>
      <c r="F20" s="284" t="s">
        <v>2228</v>
      </c>
      <c r="G20" s="284"/>
      <c r="H20" s="284"/>
      <c r="I20" s="284"/>
      <c r="J20" s="284"/>
      <c r="K20" s="299"/>
    </row>
    <row r="21" spans="2:11" customFormat="1" ht="15" customHeight="1">
      <c r="B21" s="193"/>
      <c r="C21" s="194"/>
      <c r="D21" s="194"/>
      <c r="E21" s="196" t="s">
        <v>2229</v>
      </c>
      <c r="F21" s="284" t="s">
        <v>2230</v>
      </c>
      <c r="G21" s="284"/>
      <c r="H21" s="284"/>
      <c r="I21" s="284"/>
      <c r="J21" s="284"/>
      <c r="K21" s="299"/>
    </row>
    <row r="22" spans="2:11" customFormat="1" ht="15" customHeight="1">
      <c r="B22" s="193"/>
      <c r="C22" s="194"/>
      <c r="D22" s="194"/>
      <c r="E22" s="196" t="s">
        <v>2231</v>
      </c>
      <c r="F22" s="284" t="s">
        <v>2232</v>
      </c>
      <c r="G22" s="284"/>
      <c r="H22" s="284"/>
      <c r="I22" s="284"/>
      <c r="J22" s="284"/>
      <c r="K22" s="299"/>
    </row>
    <row r="23" spans="2:11" customFormat="1" ht="15" customHeight="1">
      <c r="B23" s="193"/>
      <c r="C23" s="194"/>
      <c r="D23" s="194"/>
      <c r="E23" s="196" t="s">
        <v>82</v>
      </c>
      <c r="F23" s="284" t="s">
        <v>2233</v>
      </c>
      <c r="G23" s="284"/>
      <c r="H23" s="284"/>
      <c r="I23" s="284"/>
      <c r="J23" s="284"/>
      <c r="K23" s="299"/>
    </row>
    <row r="24" spans="2:1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299"/>
    </row>
    <row r="25" spans="2:11" customFormat="1" ht="15" customHeight="1">
      <c r="B25" s="193"/>
      <c r="C25" s="284" t="s">
        <v>2234</v>
      </c>
      <c r="D25" s="284"/>
      <c r="E25" s="284"/>
      <c r="F25" s="284"/>
      <c r="G25" s="284"/>
      <c r="H25" s="284"/>
      <c r="I25" s="284"/>
      <c r="J25" s="284"/>
      <c r="K25" s="299"/>
    </row>
    <row r="26" spans="2:11" customFormat="1" ht="15" customHeight="1">
      <c r="B26" s="193"/>
      <c r="C26" s="284" t="s">
        <v>2235</v>
      </c>
      <c r="D26" s="284"/>
      <c r="E26" s="284"/>
      <c r="F26" s="284"/>
      <c r="G26" s="284"/>
      <c r="H26" s="284"/>
      <c r="I26" s="284"/>
      <c r="J26" s="284"/>
      <c r="K26" s="299"/>
    </row>
    <row r="27" spans="2:11" customFormat="1" ht="15" customHeight="1">
      <c r="B27" s="193"/>
      <c r="C27" s="192"/>
      <c r="D27" s="284" t="s">
        <v>2236</v>
      </c>
      <c r="E27" s="284"/>
      <c r="F27" s="284"/>
      <c r="G27" s="284"/>
      <c r="H27" s="284"/>
      <c r="I27" s="284"/>
      <c r="J27" s="284"/>
      <c r="K27" s="299"/>
    </row>
    <row r="28" spans="2:11" customFormat="1" ht="15" customHeight="1">
      <c r="B28" s="193"/>
      <c r="C28" s="194"/>
      <c r="D28" s="284" t="s">
        <v>2237</v>
      </c>
      <c r="E28" s="284"/>
      <c r="F28" s="284"/>
      <c r="G28" s="284"/>
      <c r="H28" s="284"/>
      <c r="I28" s="284"/>
      <c r="J28" s="284"/>
      <c r="K28" s="299"/>
    </row>
    <row r="29" spans="2:1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299"/>
    </row>
    <row r="30" spans="2:11" customFormat="1" ht="15" customHeight="1">
      <c r="B30" s="193"/>
      <c r="C30" s="194"/>
      <c r="D30" s="284" t="s">
        <v>2238</v>
      </c>
      <c r="E30" s="284"/>
      <c r="F30" s="284"/>
      <c r="G30" s="284"/>
      <c r="H30" s="284"/>
      <c r="I30" s="284"/>
      <c r="J30" s="284"/>
      <c r="K30" s="299"/>
    </row>
    <row r="31" spans="2:11" customFormat="1" ht="15" customHeight="1">
      <c r="B31" s="193"/>
      <c r="C31" s="194"/>
      <c r="D31" s="284" t="s">
        <v>2239</v>
      </c>
      <c r="E31" s="284"/>
      <c r="F31" s="284"/>
      <c r="G31" s="284"/>
      <c r="H31" s="284"/>
      <c r="I31" s="284"/>
      <c r="J31" s="284"/>
      <c r="K31" s="299"/>
    </row>
    <row r="32" spans="2:1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299"/>
    </row>
    <row r="33" spans="2:11" customFormat="1" ht="15" customHeight="1">
      <c r="B33" s="193"/>
      <c r="C33" s="194"/>
      <c r="D33" s="284" t="s">
        <v>2240</v>
      </c>
      <c r="E33" s="284"/>
      <c r="F33" s="284"/>
      <c r="G33" s="284"/>
      <c r="H33" s="284"/>
      <c r="I33" s="284"/>
      <c r="J33" s="284"/>
      <c r="K33" s="299"/>
    </row>
    <row r="34" spans="2:11" customFormat="1" ht="15" customHeight="1">
      <c r="B34" s="193"/>
      <c r="C34" s="194"/>
      <c r="D34" s="284" t="s">
        <v>2241</v>
      </c>
      <c r="E34" s="284"/>
      <c r="F34" s="284"/>
      <c r="G34" s="284"/>
      <c r="H34" s="284"/>
      <c r="I34" s="284"/>
      <c r="J34" s="284"/>
      <c r="K34" s="299"/>
    </row>
    <row r="35" spans="2:11" customFormat="1" ht="15" customHeight="1">
      <c r="B35" s="193"/>
      <c r="C35" s="194"/>
      <c r="D35" s="284" t="s">
        <v>2242</v>
      </c>
      <c r="E35" s="284"/>
      <c r="F35" s="284"/>
      <c r="G35" s="284"/>
      <c r="H35" s="284"/>
      <c r="I35" s="284"/>
      <c r="J35" s="284"/>
      <c r="K35" s="299"/>
    </row>
    <row r="36" spans="2:11" customFormat="1" ht="15" customHeight="1">
      <c r="B36" s="193"/>
      <c r="C36" s="194"/>
      <c r="D36" s="192"/>
      <c r="E36" s="195" t="s">
        <v>136</v>
      </c>
      <c r="F36" s="192"/>
      <c r="G36" s="284" t="s">
        <v>2243</v>
      </c>
      <c r="H36" s="284"/>
      <c r="I36" s="284"/>
      <c r="J36" s="284"/>
      <c r="K36" s="299"/>
    </row>
    <row r="37" spans="2:11" customFormat="1" ht="30.75" customHeight="1">
      <c r="B37" s="193"/>
      <c r="C37" s="194"/>
      <c r="D37" s="192"/>
      <c r="E37" s="195" t="s">
        <v>2244</v>
      </c>
      <c r="F37" s="192"/>
      <c r="G37" s="284" t="s">
        <v>2245</v>
      </c>
      <c r="H37" s="284"/>
      <c r="I37" s="284"/>
      <c r="J37" s="284"/>
      <c r="K37" s="299"/>
    </row>
    <row r="38" spans="2:11" customFormat="1" ht="15" customHeight="1">
      <c r="B38" s="193"/>
      <c r="C38" s="194"/>
      <c r="D38" s="192"/>
      <c r="E38" s="195" t="s">
        <v>50</v>
      </c>
      <c r="F38" s="192"/>
      <c r="G38" s="284" t="s">
        <v>2246</v>
      </c>
      <c r="H38" s="284"/>
      <c r="I38" s="284"/>
      <c r="J38" s="284"/>
      <c r="K38" s="299"/>
    </row>
    <row r="39" spans="2:11" customFormat="1" ht="15" customHeight="1">
      <c r="B39" s="193"/>
      <c r="C39" s="194"/>
      <c r="D39" s="192"/>
      <c r="E39" s="195" t="s">
        <v>51</v>
      </c>
      <c r="F39" s="192"/>
      <c r="G39" s="284" t="s">
        <v>2247</v>
      </c>
      <c r="H39" s="284"/>
      <c r="I39" s="284"/>
      <c r="J39" s="284"/>
      <c r="K39" s="299"/>
    </row>
    <row r="40" spans="2:11" customFormat="1" ht="15" customHeight="1">
      <c r="B40" s="193"/>
      <c r="C40" s="194"/>
      <c r="D40" s="192"/>
      <c r="E40" s="195" t="s">
        <v>137</v>
      </c>
      <c r="F40" s="192"/>
      <c r="G40" s="284" t="s">
        <v>2248</v>
      </c>
      <c r="H40" s="284"/>
      <c r="I40" s="284"/>
      <c r="J40" s="284"/>
      <c r="K40" s="299"/>
    </row>
    <row r="41" spans="2:11" customFormat="1" ht="15" customHeight="1">
      <c r="B41" s="193"/>
      <c r="C41" s="194"/>
      <c r="D41" s="192"/>
      <c r="E41" s="195" t="s">
        <v>138</v>
      </c>
      <c r="F41" s="192"/>
      <c r="G41" s="284" t="s">
        <v>2249</v>
      </c>
      <c r="H41" s="284"/>
      <c r="I41" s="284"/>
      <c r="J41" s="284"/>
      <c r="K41" s="299"/>
    </row>
    <row r="42" spans="2:11" customFormat="1" ht="15" customHeight="1">
      <c r="B42" s="193"/>
      <c r="C42" s="194"/>
      <c r="D42" s="192"/>
      <c r="E42" s="195" t="s">
        <v>2250</v>
      </c>
      <c r="F42" s="192"/>
      <c r="G42" s="284" t="s">
        <v>2251</v>
      </c>
      <c r="H42" s="284"/>
      <c r="I42" s="284"/>
      <c r="J42" s="284"/>
      <c r="K42" s="299"/>
    </row>
    <row r="43" spans="2:11" customFormat="1" ht="15" customHeight="1">
      <c r="B43" s="193"/>
      <c r="C43" s="194"/>
      <c r="D43" s="192"/>
      <c r="E43" s="195"/>
      <c r="F43" s="192"/>
      <c r="G43" s="284" t="s">
        <v>2252</v>
      </c>
      <c r="H43" s="284"/>
      <c r="I43" s="284"/>
      <c r="J43" s="284"/>
      <c r="K43" s="299"/>
    </row>
    <row r="44" spans="2:11" customFormat="1" ht="15" customHeight="1">
      <c r="B44" s="193"/>
      <c r="C44" s="194"/>
      <c r="D44" s="192"/>
      <c r="E44" s="195" t="s">
        <v>2253</v>
      </c>
      <c r="F44" s="192"/>
      <c r="G44" s="284" t="s">
        <v>2254</v>
      </c>
      <c r="H44" s="284"/>
      <c r="I44" s="284"/>
      <c r="J44" s="284"/>
      <c r="K44" s="299"/>
    </row>
    <row r="45" spans="2:11" customFormat="1" ht="15" customHeight="1">
      <c r="B45" s="193"/>
      <c r="C45" s="194"/>
      <c r="D45" s="192"/>
      <c r="E45" s="195" t="s">
        <v>140</v>
      </c>
      <c r="F45" s="192"/>
      <c r="G45" s="284" t="s">
        <v>2255</v>
      </c>
      <c r="H45" s="284"/>
      <c r="I45" s="284"/>
      <c r="J45" s="284"/>
      <c r="K45" s="299"/>
    </row>
    <row r="46" spans="2:1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299"/>
    </row>
    <row r="47" spans="2:11" customFormat="1" ht="15" customHeight="1">
      <c r="B47" s="193"/>
      <c r="C47" s="194"/>
      <c r="D47" s="284" t="s">
        <v>2256</v>
      </c>
      <c r="E47" s="284"/>
      <c r="F47" s="284"/>
      <c r="G47" s="284"/>
      <c r="H47" s="284"/>
      <c r="I47" s="284"/>
      <c r="J47" s="284"/>
      <c r="K47" s="299"/>
    </row>
    <row r="48" spans="2:11" customFormat="1" ht="15" customHeight="1">
      <c r="B48" s="193"/>
      <c r="C48" s="194"/>
      <c r="D48" s="194"/>
      <c r="E48" s="284" t="s">
        <v>2257</v>
      </c>
      <c r="F48" s="284"/>
      <c r="G48" s="284"/>
      <c r="H48" s="284"/>
      <c r="I48" s="284"/>
      <c r="J48" s="284"/>
      <c r="K48" s="299"/>
    </row>
    <row r="49" spans="2:11" customFormat="1" ht="15" customHeight="1">
      <c r="B49" s="193"/>
      <c r="C49" s="194"/>
      <c r="D49" s="194"/>
      <c r="E49" s="284" t="s">
        <v>2258</v>
      </c>
      <c r="F49" s="284"/>
      <c r="G49" s="284"/>
      <c r="H49" s="284"/>
      <c r="I49" s="284"/>
      <c r="J49" s="284"/>
      <c r="K49" s="299"/>
    </row>
    <row r="50" spans="2:11" customFormat="1" ht="15" customHeight="1">
      <c r="B50" s="193"/>
      <c r="C50" s="194"/>
      <c r="D50" s="194"/>
      <c r="E50" s="284" t="s">
        <v>2259</v>
      </c>
      <c r="F50" s="284"/>
      <c r="G50" s="284"/>
      <c r="H50" s="284"/>
      <c r="I50" s="284"/>
      <c r="J50" s="284"/>
      <c r="K50" s="299"/>
    </row>
    <row r="51" spans="2:11" customFormat="1" ht="15" customHeight="1">
      <c r="B51" s="193"/>
      <c r="C51" s="194"/>
      <c r="D51" s="284" t="s">
        <v>2260</v>
      </c>
      <c r="E51" s="284"/>
      <c r="F51" s="284"/>
      <c r="G51" s="284"/>
      <c r="H51" s="284"/>
      <c r="I51" s="284"/>
      <c r="J51" s="284"/>
      <c r="K51" s="299"/>
    </row>
    <row r="52" spans="2:11" customFormat="1" ht="25.5" customHeight="1">
      <c r="B52" s="298"/>
      <c r="C52" s="285" t="s">
        <v>2261</v>
      </c>
      <c r="D52" s="285"/>
      <c r="E52" s="285"/>
      <c r="F52" s="285"/>
      <c r="G52" s="285"/>
      <c r="H52" s="285"/>
      <c r="I52" s="285"/>
      <c r="J52" s="285"/>
      <c r="K52" s="299"/>
    </row>
    <row r="53" spans="2:11" customFormat="1" ht="5.25" customHeight="1">
      <c r="B53" s="298"/>
      <c r="C53" s="191"/>
      <c r="D53" s="191"/>
      <c r="E53" s="191"/>
      <c r="F53" s="191"/>
      <c r="G53" s="191"/>
      <c r="H53" s="191"/>
      <c r="I53" s="191"/>
      <c r="J53" s="191"/>
      <c r="K53" s="299"/>
    </row>
    <row r="54" spans="2:11" customFormat="1" ht="15" customHeight="1">
      <c r="B54" s="298"/>
      <c r="C54" s="284" t="s">
        <v>2262</v>
      </c>
      <c r="D54" s="284"/>
      <c r="E54" s="284"/>
      <c r="F54" s="284"/>
      <c r="G54" s="284"/>
      <c r="H54" s="284"/>
      <c r="I54" s="284"/>
      <c r="J54" s="284"/>
      <c r="K54" s="299"/>
    </row>
    <row r="55" spans="2:11" customFormat="1" ht="15" customHeight="1">
      <c r="B55" s="298"/>
      <c r="C55" s="284" t="s">
        <v>2263</v>
      </c>
      <c r="D55" s="284"/>
      <c r="E55" s="284"/>
      <c r="F55" s="284"/>
      <c r="G55" s="284"/>
      <c r="H55" s="284"/>
      <c r="I55" s="284"/>
      <c r="J55" s="284"/>
      <c r="K55" s="299"/>
    </row>
    <row r="56" spans="2:11" customFormat="1" ht="12.75" customHeight="1">
      <c r="B56" s="298"/>
      <c r="C56" s="192"/>
      <c r="D56" s="192"/>
      <c r="E56" s="192"/>
      <c r="F56" s="192"/>
      <c r="G56" s="192"/>
      <c r="H56" s="192"/>
      <c r="I56" s="192"/>
      <c r="J56" s="192"/>
      <c r="K56" s="299"/>
    </row>
    <row r="57" spans="2:11" customFormat="1" ht="15" customHeight="1">
      <c r="B57" s="298"/>
      <c r="C57" s="284" t="s">
        <v>2264</v>
      </c>
      <c r="D57" s="284"/>
      <c r="E57" s="284"/>
      <c r="F57" s="284"/>
      <c r="G57" s="284"/>
      <c r="H57" s="284"/>
      <c r="I57" s="284"/>
      <c r="J57" s="284"/>
      <c r="K57" s="299"/>
    </row>
    <row r="58" spans="2:11" customFormat="1" ht="15" customHeight="1">
      <c r="B58" s="298"/>
      <c r="C58" s="194"/>
      <c r="D58" s="284" t="s">
        <v>2265</v>
      </c>
      <c r="E58" s="284"/>
      <c r="F58" s="284"/>
      <c r="G58" s="284"/>
      <c r="H58" s="284"/>
      <c r="I58" s="284"/>
      <c r="J58" s="284"/>
      <c r="K58" s="299"/>
    </row>
    <row r="59" spans="2:11" customFormat="1" ht="15" customHeight="1">
      <c r="B59" s="298"/>
      <c r="C59" s="194"/>
      <c r="D59" s="284" t="s">
        <v>2266</v>
      </c>
      <c r="E59" s="284"/>
      <c r="F59" s="284"/>
      <c r="G59" s="284"/>
      <c r="H59" s="284"/>
      <c r="I59" s="284"/>
      <c r="J59" s="284"/>
      <c r="K59" s="299"/>
    </row>
    <row r="60" spans="2:11" customFormat="1" ht="15" customHeight="1">
      <c r="B60" s="298"/>
      <c r="C60" s="194"/>
      <c r="D60" s="284" t="s">
        <v>2267</v>
      </c>
      <c r="E60" s="284"/>
      <c r="F60" s="284"/>
      <c r="G60" s="284"/>
      <c r="H60" s="284"/>
      <c r="I60" s="284"/>
      <c r="J60" s="284"/>
      <c r="K60" s="299"/>
    </row>
    <row r="61" spans="2:11" customFormat="1" ht="15" customHeight="1">
      <c r="B61" s="298"/>
      <c r="C61" s="194"/>
      <c r="D61" s="284" t="s">
        <v>2268</v>
      </c>
      <c r="E61" s="284"/>
      <c r="F61" s="284"/>
      <c r="G61" s="284"/>
      <c r="H61" s="284"/>
      <c r="I61" s="284"/>
      <c r="J61" s="284"/>
      <c r="K61" s="299"/>
    </row>
    <row r="62" spans="2:11" customFormat="1" ht="15" customHeight="1">
      <c r="B62" s="298"/>
      <c r="C62" s="194"/>
      <c r="D62" s="287" t="s">
        <v>2269</v>
      </c>
      <c r="E62" s="287"/>
      <c r="F62" s="287"/>
      <c r="G62" s="287"/>
      <c r="H62" s="287"/>
      <c r="I62" s="287"/>
      <c r="J62" s="287"/>
      <c r="K62" s="299"/>
    </row>
    <row r="63" spans="2:11" customFormat="1" ht="15" customHeight="1">
      <c r="B63" s="298"/>
      <c r="C63" s="194"/>
      <c r="D63" s="284" t="s">
        <v>2270</v>
      </c>
      <c r="E63" s="284"/>
      <c r="F63" s="284"/>
      <c r="G63" s="284"/>
      <c r="H63" s="284"/>
      <c r="I63" s="284"/>
      <c r="J63" s="284"/>
      <c r="K63" s="299"/>
    </row>
    <row r="64" spans="2:11" customFormat="1" ht="12.75" customHeight="1">
      <c r="B64" s="298"/>
      <c r="C64" s="194"/>
      <c r="D64" s="194"/>
      <c r="E64" s="197"/>
      <c r="F64" s="194"/>
      <c r="G64" s="194"/>
      <c r="H64" s="194"/>
      <c r="I64" s="194"/>
      <c r="J64" s="194"/>
      <c r="K64" s="299"/>
    </row>
    <row r="65" spans="2:11" customFormat="1" ht="15" customHeight="1">
      <c r="B65" s="298"/>
      <c r="C65" s="194"/>
      <c r="D65" s="284" t="s">
        <v>2271</v>
      </c>
      <c r="E65" s="284"/>
      <c r="F65" s="284"/>
      <c r="G65" s="284"/>
      <c r="H65" s="284"/>
      <c r="I65" s="284"/>
      <c r="J65" s="284"/>
      <c r="K65" s="299"/>
    </row>
    <row r="66" spans="2:11" customFormat="1" ht="15" customHeight="1">
      <c r="B66" s="298"/>
      <c r="C66" s="194"/>
      <c r="D66" s="287" t="s">
        <v>2272</v>
      </c>
      <c r="E66" s="287"/>
      <c r="F66" s="287"/>
      <c r="G66" s="287"/>
      <c r="H66" s="287"/>
      <c r="I66" s="287"/>
      <c r="J66" s="287"/>
      <c r="K66" s="299"/>
    </row>
    <row r="67" spans="2:11" customFormat="1" ht="15" customHeight="1">
      <c r="B67" s="298"/>
      <c r="C67" s="194"/>
      <c r="D67" s="284" t="s">
        <v>2273</v>
      </c>
      <c r="E67" s="284"/>
      <c r="F67" s="284"/>
      <c r="G67" s="284"/>
      <c r="H67" s="284"/>
      <c r="I67" s="284"/>
      <c r="J67" s="284"/>
      <c r="K67" s="299"/>
    </row>
    <row r="68" spans="2:11" customFormat="1" ht="15" customHeight="1">
      <c r="B68" s="298"/>
      <c r="C68" s="194"/>
      <c r="D68" s="284" t="s">
        <v>2274</v>
      </c>
      <c r="E68" s="284"/>
      <c r="F68" s="284"/>
      <c r="G68" s="284"/>
      <c r="H68" s="284"/>
      <c r="I68" s="284"/>
      <c r="J68" s="284"/>
      <c r="K68" s="299"/>
    </row>
    <row r="69" spans="2:11" customFormat="1" ht="15" customHeight="1">
      <c r="B69" s="298"/>
      <c r="C69" s="194"/>
      <c r="D69" s="284" t="s">
        <v>2275</v>
      </c>
      <c r="E69" s="284"/>
      <c r="F69" s="284"/>
      <c r="G69" s="284"/>
      <c r="H69" s="284"/>
      <c r="I69" s="284"/>
      <c r="J69" s="284"/>
      <c r="K69" s="299"/>
    </row>
    <row r="70" spans="2:11" customFormat="1" ht="15" customHeight="1">
      <c r="B70" s="298"/>
      <c r="C70" s="194"/>
      <c r="D70" s="284" t="s">
        <v>2276</v>
      </c>
      <c r="E70" s="284"/>
      <c r="F70" s="284"/>
      <c r="G70" s="284"/>
      <c r="H70" s="284"/>
      <c r="I70" s="284"/>
      <c r="J70" s="284"/>
      <c r="K70" s="299"/>
    </row>
    <row r="71" spans="2:11" customFormat="1" ht="12.75" customHeight="1">
      <c r="B71" s="300"/>
      <c r="C71" s="198"/>
      <c r="D71" s="198"/>
      <c r="E71" s="198"/>
      <c r="F71" s="198"/>
      <c r="G71" s="198"/>
      <c r="H71" s="198"/>
      <c r="I71" s="198"/>
      <c r="J71" s="198"/>
      <c r="K71" s="301"/>
    </row>
    <row r="72" spans="2:1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pans="2:1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pans="2:1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pans="2:11" customFormat="1" ht="45" customHeight="1">
      <c r="B75" s="307"/>
      <c r="C75" s="288" t="s">
        <v>2277</v>
      </c>
      <c r="D75" s="288"/>
      <c r="E75" s="288"/>
      <c r="F75" s="288"/>
      <c r="G75" s="288"/>
      <c r="H75" s="288"/>
      <c r="I75" s="288"/>
      <c r="J75" s="288"/>
      <c r="K75" s="308"/>
    </row>
    <row r="76" spans="2:11" customFormat="1" ht="17.25" customHeight="1">
      <c r="B76" s="307"/>
      <c r="C76" s="199" t="s">
        <v>2278</v>
      </c>
      <c r="D76" s="199"/>
      <c r="E76" s="199"/>
      <c r="F76" s="199" t="s">
        <v>2279</v>
      </c>
      <c r="G76" s="200"/>
      <c r="H76" s="199" t="s">
        <v>51</v>
      </c>
      <c r="I76" s="199" t="s">
        <v>54</v>
      </c>
      <c r="J76" s="199" t="s">
        <v>2280</v>
      </c>
      <c r="K76" s="308"/>
    </row>
    <row r="77" spans="2:11" customFormat="1" ht="17.25" customHeight="1">
      <c r="B77" s="307"/>
      <c r="C77" s="201" t="s">
        <v>2281</v>
      </c>
      <c r="D77" s="201"/>
      <c r="E77" s="201"/>
      <c r="F77" s="202" t="s">
        <v>2282</v>
      </c>
      <c r="G77" s="203"/>
      <c r="H77" s="201"/>
      <c r="I77" s="201"/>
      <c r="J77" s="201" t="s">
        <v>2283</v>
      </c>
      <c r="K77" s="308"/>
    </row>
    <row r="78" spans="2:11" customFormat="1" ht="5.25" customHeight="1">
      <c r="B78" s="307"/>
      <c r="C78" s="204"/>
      <c r="D78" s="204"/>
      <c r="E78" s="204"/>
      <c r="F78" s="204"/>
      <c r="G78" s="205"/>
      <c r="H78" s="204"/>
      <c r="I78" s="204"/>
      <c r="J78" s="204"/>
      <c r="K78" s="308"/>
    </row>
    <row r="79" spans="2:11" customFormat="1" ht="15" customHeight="1">
      <c r="B79" s="307"/>
      <c r="C79" s="195" t="s">
        <v>50</v>
      </c>
      <c r="D79" s="206"/>
      <c r="E79" s="206"/>
      <c r="F79" s="207" t="s">
        <v>2284</v>
      </c>
      <c r="G79" s="208"/>
      <c r="H79" s="195" t="s">
        <v>2285</v>
      </c>
      <c r="I79" s="195" t="s">
        <v>2286</v>
      </c>
      <c r="J79" s="195">
        <v>20</v>
      </c>
      <c r="K79" s="308"/>
    </row>
    <row r="80" spans="2:11" customFormat="1" ht="15" customHeight="1">
      <c r="B80" s="307"/>
      <c r="C80" s="195" t="s">
        <v>2287</v>
      </c>
      <c r="D80" s="195"/>
      <c r="E80" s="195"/>
      <c r="F80" s="207" t="s">
        <v>2284</v>
      </c>
      <c r="G80" s="208"/>
      <c r="H80" s="195" t="s">
        <v>2288</v>
      </c>
      <c r="I80" s="195" t="s">
        <v>2286</v>
      </c>
      <c r="J80" s="195">
        <v>120</v>
      </c>
      <c r="K80" s="308"/>
    </row>
    <row r="81" spans="2:11" customFormat="1" ht="15" customHeight="1">
      <c r="B81" s="209"/>
      <c r="C81" s="195" t="s">
        <v>2289</v>
      </c>
      <c r="D81" s="195"/>
      <c r="E81" s="195"/>
      <c r="F81" s="207" t="s">
        <v>2290</v>
      </c>
      <c r="G81" s="208"/>
      <c r="H81" s="195" t="s">
        <v>2291</v>
      </c>
      <c r="I81" s="195" t="s">
        <v>2286</v>
      </c>
      <c r="J81" s="195">
        <v>50</v>
      </c>
      <c r="K81" s="308"/>
    </row>
    <row r="82" spans="2:11" customFormat="1" ht="15" customHeight="1">
      <c r="B82" s="209"/>
      <c r="C82" s="195" t="s">
        <v>2292</v>
      </c>
      <c r="D82" s="195"/>
      <c r="E82" s="195"/>
      <c r="F82" s="207" t="s">
        <v>2284</v>
      </c>
      <c r="G82" s="208"/>
      <c r="H82" s="195" t="s">
        <v>2293</v>
      </c>
      <c r="I82" s="195" t="s">
        <v>2294</v>
      </c>
      <c r="J82" s="195"/>
      <c r="K82" s="308"/>
    </row>
    <row r="83" spans="2:11" customFormat="1" ht="15" customHeight="1">
      <c r="B83" s="209"/>
      <c r="C83" s="195" t="s">
        <v>2295</v>
      </c>
      <c r="D83" s="195"/>
      <c r="E83" s="195"/>
      <c r="F83" s="207" t="s">
        <v>2290</v>
      </c>
      <c r="G83" s="195"/>
      <c r="H83" s="195" t="s">
        <v>2296</v>
      </c>
      <c r="I83" s="195" t="s">
        <v>2286</v>
      </c>
      <c r="J83" s="195">
        <v>15</v>
      </c>
      <c r="K83" s="308"/>
    </row>
    <row r="84" spans="2:11" customFormat="1" ht="15" customHeight="1">
      <c r="B84" s="209"/>
      <c r="C84" s="195" t="s">
        <v>2297</v>
      </c>
      <c r="D84" s="195"/>
      <c r="E84" s="195"/>
      <c r="F84" s="207" t="s">
        <v>2290</v>
      </c>
      <c r="G84" s="195"/>
      <c r="H84" s="195" t="s">
        <v>2298</v>
      </c>
      <c r="I84" s="195" t="s">
        <v>2286</v>
      </c>
      <c r="J84" s="195">
        <v>15</v>
      </c>
      <c r="K84" s="308"/>
    </row>
    <row r="85" spans="2:11" customFormat="1" ht="15" customHeight="1">
      <c r="B85" s="209"/>
      <c r="C85" s="195" t="s">
        <v>2299</v>
      </c>
      <c r="D85" s="195"/>
      <c r="E85" s="195"/>
      <c r="F85" s="207" t="s">
        <v>2290</v>
      </c>
      <c r="G85" s="195"/>
      <c r="H85" s="195" t="s">
        <v>2300</v>
      </c>
      <c r="I85" s="195" t="s">
        <v>2286</v>
      </c>
      <c r="J85" s="195">
        <v>20</v>
      </c>
      <c r="K85" s="308"/>
    </row>
    <row r="86" spans="2:11" customFormat="1" ht="15" customHeight="1">
      <c r="B86" s="209"/>
      <c r="C86" s="195" t="s">
        <v>2301</v>
      </c>
      <c r="D86" s="195"/>
      <c r="E86" s="195"/>
      <c r="F86" s="207" t="s">
        <v>2290</v>
      </c>
      <c r="G86" s="195"/>
      <c r="H86" s="195" t="s">
        <v>2302</v>
      </c>
      <c r="I86" s="195" t="s">
        <v>2286</v>
      </c>
      <c r="J86" s="195">
        <v>20</v>
      </c>
      <c r="K86" s="308"/>
    </row>
    <row r="87" spans="2:11" customFormat="1" ht="15" customHeight="1">
      <c r="B87" s="209"/>
      <c r="C87" s="195" t="s">
        <v>2303</v>
      </c>
      <c r="D87" s="195"/>
      <c r="E87" s="195"/>
      <c r="F87" s="207" t="s">
        <v>2290</v>
      </c>
      <c r="G87" s="208"/>
      <c r="H87" s="195" t="s">
        <v>2304</v>
      </c>
      <c r="I87" s="195" t="s">
        <v>2286</v>
      </c>
      <c r="J87" s="195">
        <v>50</v>
      </c>
      <c r="K87" s="308"/>
    </row>
    <row r="88" spans="2:11" customFormat="1" ht="15" customHeight="1">
      <c r="B88" s="209"/>
      <c r="C88" s="195" t="s">
        <v>2305</v>
      </c>
      <c r="D88" s="195"/>
      <c r="E88" s="195"/>
      <c r="F88" s="207" t="s">
        <v>2290</v>
      </c>
      <c r="G88" s="208"/>
      <c r="H88" s="195" t="s">
        <v>2306</v>
      </c>
      <c r="I88" s="195" t="s">
        <v>2286</v>
      </c>
      <c r="J88" s="195">
        <v>20</v>
      </c>
      <c r="K88" s="308"/>
    </row>
    <row r="89" spans="2:11" customFormat="1" ht="15" customHeight="1">
      <c r="B89" s="209"/>
      <c r="C89" s="195" t="s">
        <v>2307</v>
      </c>
      <c r="D89" s="195"/>
      <c r="E89" s="195"/>
      <c r="F89" s="207" t="s">
        <v>2290</v>
      </c>
      <c r="G89" s="208"/>
      <c r="H89" s="195" t="s">
        <v>2308</v>
      </c>
      <c r="I89" s="195" t="s">
        <v>2286</v>
      </c>
      <c r="J89" s="195">
        <v>20</v>
      </c>
      <c r="K89" s="308"/>
    </row>
    <row r="90" spans="2:11" customFormat="1" ht="15" customHeight="1">
      <c r="B90" s="209"/>
      <c r="C90" s="195" t="s">
        <v>2309</v>
      </c>
      <c r="D90" s="195"/>
      <c r="E90" s="195"/>
      <c r="F90" s="207" t="s">
        <v>2290</v>
      </c>
      <c r="G90" s="208"/>
      <c r="H90" s="195" t="s">
        <v>2310</v>
      </c>
      <c r="I90" s="195" t="s">
        <v>2286</v>
      </c>
      <c r="J90" s="195">
        <v>50</v>
      </c>
      <c r="K90" s="308"/>
    </row>
    <row r="91" spans="2:11" customFormat="1" ht="15" customHeight="1">
      <c r="B91" s="209"/>
      <c r="C91" s="195" t="s">
        <v>2311</v>
      </c>
      <c r="D91" s="195"/>
      <c r="E91" s="195"/>
      <c r="F91" s="207" t="s">
        <v>2290</v>
      </c>
      <c r="G91" s="208"/>
      <c r="H91" s="195" t="s">
        <v>2311</v>
      </c>
      <c r="I91" s="195" t="s">
        <v>2286</v>
      </c>
      <c r="J91" s="195">
        <v>50</v>
      </c>
      <c r="K91" s="308"/>
    </row>
    <row r="92" spans="2:11" customFormat="1" ht="15" customHeight="1">
      <c r="B92" s="209"/>
      <c r="C92" s="195" t="s">
        <v>2312</v>
      </c>
      <c r="D92" s="195"/>
      <c r="E92" s="195"/>
      <c r="F92" s="207" t="s">
        <v>2290</v>
      </c>
      <c r="G92" s="208"/>
      <c r="H92" s="195" t="s">
        <v>2313</v>
      </c>
      <c r="I92" s="195" t="s">
        <v>2286</v>
      </c>
      <c r="J92" s="195">
        <v>255</v>
      </c>
      <c r="K92" s="308"/>
    </row>
    <row r="93" spans="2:11" customFormat="1" ht="15" customHeight="1">
      <c r="B93" s="209"/>
      <c r="C93" s="195" t="s">
        <v>2314</v>
      </c>
      <c r="D93" s="195"/>
      <c r="E93" s="195"/>
      <c r="F93" s="207" t="s">
        <v>2284</v>
      </c>
      <c r="G93" s="208"/>
      <c r="H93" s="195" t="s">
        <v>2315</v>
      </c>
      <c r="I93" s="195" t="s">
        <v>2316</v>
      </c>
      <c r="J93" s="195"/>
      <c r="K93" s="308"/>
    </row>
    <row r="94" spans="2:11" customFormat="1" ht="15" customHeight="1">
      <c r="B94" s="209"/>
      <c r="C94" s="195" t="s">
        <v>2317</v>
      </c>
      <c r="D94" s="195"/>
      <c r="E94" s="195"/>
      <c r="F94" s="207" t="s">
        <v>2284</v>
      </c>
      <c r="G94" s="208"/>
      <c r="H94" s="195" t="s">
        <v>2318</v>
      </c>
      <c r="I94" s="195" t="s">
        <v>2319</v>
      </c>
      <c r="J94" s="195"/>
      <c r="K94" s="308"/>
    </row>
    <row r="95" spans="2:11" customFormat="1" ht="15" customHeight="1">
      <c r="B95" s="209"/>
      <c r="C95" s="195" t="s">
        <v>2320</v>
      </c>
      <c r="D95" s="195"/>
      <c r="E95" s="195"/>
      <c r="F95" s="207" t="s">
        <v>2284</v>
      </c>
      <c r="G95" s="208"/>
      <c r="H95" s="195" t="s">
        <v>2320</v>
      </c>
      <c r="I95" s="195" t="s">
        <v>2319</v>
      </c>
      <c r="J95" s="195"/>
      <c r="K95" s="308"/>
    </row>
    <row r="96" spans="2:11" customFormat="1" ht="15" customHeight="1">
      <c r="B96" s="209"/>
      <c r="C96" s="195" t="s">
        <v>35</v>
      </c>
      <c r="D96" s="195"/>
      <c r="E96" s="195"/>
      <c r="F96" s="207" t="s">
        <v>2284</v>
      </c>
      <c r="G96" s="208"/>
      <c r="H96" s="195" t="s">
        <v>2321</v>
      </c>
      <c r="I96" s="195" t="s">
        <v>2319</v>
      </c>
      <c r="J96" s="195"/>
      <c r="K96" s="308"/>
    </row>
    <row r="97" spans="2:11" customFormat="1" ht="15" customHeight="1">
      <c r="B97" s="209"/>
      <c r="C97" s="195" t="s">
        <v>45</v>
      </c>
      <c r="D97" s="195"/>
      <c r="E97" s="195"/>
      <c r="F97" s="207" t="s">
        <v>2284</v>
      </c>
      <c r="G97" s="208"/>
      <c r="H97" s="195" t="s">
        <v>2322</v>
      </c>
      <c r="I97" s="195" t="s">
        <v>2319</v>
      </c>
      <c r="J97" s="195"/>
      <c r="K97" s="308"/>
    </row>
    <row r="98" spans="2:11" customFormat="1" ht="15" customHeight="1">
      <c r="B98" s="309"/>
      <c r="C98" s="210"/>
      <c r="D98" s="210"/>
      <c r="E98" s="210"/>
      <c r="F98" s="210"/>
      <c r="G98" s="210"/>
      <c r="H98" s="210"/>
      <c r="I98" s="210"/>
      <c r="J98" s="210"/>
      <c r="K98" s="310"/>
    </row>
    <row r="99" spans="2:11" customFormat="1" ht="18.75" customHeight="1">
      <c r="B99" s="311"/>
      <c r="C99" s="211"/>
      <c r="D99" s="211"/>
      <c r="E99" s="211"/>
      <c r="F99" s="211"/>
      <c r="G99" s="211"/>
      <c r="H99" s="211"/>
      <c r="I99" s="211"/>
      <c r="J99" s="211"/>
      <c r="K99" s="311"/>
    </row>
    <row r="100" spans="2:1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pans="2:1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pans="2:11" customFormat="1" ht="45" customHeight="1">
      <c r="B102" s="307"/>
      <c r="C102" s="288" t="s">
        <v>2323</v>
      </c>
      <c r="D102" s="288"/>
      <c r="E102" s="288"/>
      <c r="F102" s="288"/>
      <c r="G102" s="288"/>
      <c r="H102" s="288"/>
      <c r="I102" s="288"/>
      <c r="J102" s="288"/>
      <c r="K102" s="308"/>
    </row>
    <row r="103" spans="2:11" customFormat="1" ht="17.25" customHeight="1">
      <c r="B103" s="307"/>
      <c r="C103" s="199" t="s">
        <v>2278</v>
      </c>
      <c r="D103" s="199"/>
      <c r="E103" s="199"/>
      <c r="F103" s="199" t="s">
        <v>2279</v>
      </c>
      <c r="G103" s="200"/>
      <c r="H103" s="199" t="s">
        <v>51</v>
      </c>
      <c r="I103" s="199" t="s">
        <v>54</v>
      </c>
      <c r="J103" s="199" t="s">
        <v>2280</v>
      </c>
      <c r="K103" s="308"/>
    </row>
    <row r="104" spans="2:11" customFormat="1" ht="17.25" customHeight="1">
      <c r="B104" s="307"/>
      <c r="C104" s="201" t="s">
        <v>2281</v>
      </c>
      <c r="D104" s="201"/>
      <c r="E104" s="201"/>
      <c r="F104" s="202" t="s">
        <v>2282</v>
      </c>
      <c r="G104" s="203"/>
      <c r="H104" s="201"/>
      <c r="I104" s="201"/>
      <c r="J104" s="201" t="s">
        <v>2283</v>
      </c>
      <c r="K104" s="308"/>
    </row>
    <row r="105" spans="2:11" customFormat="1" ht="5.25" customHeight="1">
      <c r="B105" s="307"/>
      <c r="C105" s="199"/>
      <c r="D105" s="199"/>
      <c r="E105" s="199"/>
      <c r="F105" s="199"/>
      <c r="G105" s="212"/>
      <c r="H105" s="199"/>
      <c r="I105" s="199"/>
      <c r="J105" s="199"/>
      <c r="K105" s="308"/>
    </row>
    <row r="106" spans="2:11" customFormat="1" ht="15" customHeight="1">
      <c r="B106" s="307"/>
      <c r="C106" s="195" t="s">
        <v>50</v>
      </c>
      <c r="D106" s="206"/>
      <c r="E106" s="206"/>
      <c r="F106" s="207" t="s">
        <v>2284</v>
      </c>
      <c r="G106" s="195"/>
      <c r="H106" s="195" t="s">
        <v>2324</v>
      </c>
      <c r="I106" s="195" t="s">
        <v>2286</v>
      </c>
      <c r="J106" s="195">
        <v>20</v>
      </c>
      <c r="K106" s="308"/>
    </row>
    <row r="107" spans="2:11" customFormat="1" ht="15" customHeight="1">
      <c r="B107" s="307"/>
      <c r="C107" s="195" t="s">
        <v>2287</v>
      </c>
      <c r="D107" s="195"/>
      <c r="E107" s="195"/>
      <c r="F107" s="207" t="s">
        <v>2284</v>
      </c>
      <c r="G107" s="195"/>
      <c r="H107" s="195" t="s">
        <v>2324</v>
      </c>
      <c r="I107" s="195" t="s">
        <v>2286</v>
      </c>
      <c r="J107" s="195">
        <v>120</v>
      </c>
      <c r="K107" s="308"/>
    </row>
    <row r="108" spans="2:11" customFormat="1" ht="15" customHeight="1">
      <c r="B108" s="209"/>
      <c r="C108" s="195" t="s">
        <v>2289</v>
      </c>
      <c r="D108" s="195"/>
      <c r="E108" s="195"/>
      <c r="F108" s="207" t="s">
        <v>2290</v>
      </c>
      <c r="G108" s="195"/>
      <c r="H108" s="195" t="s">
        <v>2324</v>
      </c>
      <c r="I108" s="195" t="s">
        <v>2286</v>
      </c>
      <c r="J108" s="195">
        <v>50</v>
      </c>
      <c r="K108" s="308"/>
    </row>
    <row r="109" spans="2:11" customFormat="1" ht="15" customHeight="1">
      <c r="B109" s="209"/>
      <c r="C109" s="195" t="s">
        <v>2292</v>
      </c>
      <c r="D109" s="195"/>
      <c r="E109" s="195"/>
      <c r="F109" s="207" t="s">
        <v>2284</v>
      </c>
      <c r="G109" s="195"/>
      <c r="H109" s="195" t="s">
        <v>2324</v>
      </c>
      <c r="I109" s="195" t="s">
        <v>2294</v>
      </c>
      <c r="J109" s="195"/>
      <c r="K109" s="308"/>
    </row>
    <row r="110" spans="2:11" customFormat="1" ht="15" customHeight="1">
      <c r="B110" s="209"/>
      <c r="C110" s="195" t="s">
        <v>2303</v>
      </c>
      <c r="D110" s="195"/>
      <c r="E110" s="195"/>
      <c r="F110" s="207" t="s">
        <v>2290</v>
      </c>
      <c r="G110" s="195"/>
      <c r="H110" s="195" t="s">
        <v>2324</v>
      </c>
      <c r="I110" s="195" t="s">
        <v>2286</v>
      </c>
      <c r="J110" s="195">
        <v>50</v>
      </c>
      <c r="K110" s="308"/>
    </row>
    <row r="111" spans="2:11" customFormat="1" ht="15" customHeight="1">
      <c r="B111" s="209"/>
      <c r="C111" s="195" t="s">
        <v>2311</v>
      </c>
      <c r="D111" s="195"/>
      <c r="E111" s="195"/>
      <c r="F111" s="207" t="s">
        <v>2290</v>
      </c>
      <c r="G111" s="195"/>
      <c r="H111" s="195" t="s">
        <v>2324</v>
      </c>
      <c r="I111" s="195" t="s">
        <v>2286</v>
      </c>
      <c r="J111" s="195">
        <v>50</v>
      </c>
      <c r="K111" s="308"/>
    </row>
    <row r="112" spans="2:11" customFormat="1" ht="15" customHeight="1">
      <c r="B112" s="209"/>
      <c r="C112" s="195" t="s">
        <v>2309</v>
      </c>
      <c r="D112" s="195"/>
      <c r="E112" s="195"/>
      <c r="F112" s="207" t="s">
        <v>2290</v>
      </c>
      <c r="G112" s="195"/>
      <c r="H112" s="195" t="s">
        <v>2324</v>
      </c>
      <c r="I112" s="195" t="s">
        <v>2286</v>
      </c>
      <c r="J112" s="195">
        <v>50</v>
      </c>
      <c r="K112" s="308"/>
    </row>
    <row r="113" spans="2:11" customFormat="1" ht="15" customHeight="1">
      <c r="B113" s="209"/>
      <c r="C113" s="195" t="s">
        <v>50</v>
      </c>
      <c r="D113" s="195"/>
      <c r="E113" s="195"/>
      <c r="F113" s="207" t="s">
        <v>2284</v>
      </c>
      <c r="G113" s="195"/>
      <c r="H113" s="195" t="s">
        <v>2325</v>
      </c>
      <c r="I113" s="195" t="s">
        <v>2286</v>
      </c>
      <c r="J113" s="195">
        <v>20</v>
      </c>
      <c r="K113" s="308"/>
    </row>
    <row r="114" spans="2:11" customFormat="1" ht="15" customHeight="1">
      <c r="B114" s="209"/>
      <c r="C114" s="195" t="s">
        <v>2326</v>
      </c>
      <c r="D114" s="195"/>
      <c r="E114" s="195"/>
      <c r="F114" s="207" t="s">
        <v>2284</v>
      </c>
      <c r="G114" s="195"/>
      <c r="H114" s="195" t="s">
        <v>2327</v>
      </c>
      <c r="I114" s="195" t="s">
        <v>2286</v>
      </c>
      <c r="J114" s="195">
        <v>120</v>
      </c>
      <c r="K114" s="308"/>
    </row>
    <row r="115" spans="2:11" customFormat="1" ht="15" customHeight="1">
      <c r="B115" s="209"/>
      <c r="C115" s="195" t="s">
        <v>35</v>
      </c>
      <c r="D115" s="195"/>
      <c r="E115" s="195"/>
      <c r="F115" s="207" t="s">
        <v>2284</v>
      </c>
      <c r="G115" s="195"/>
      <c r="H115" s="195" t="s">
        <v>2328</v>
      </c>
      <c r="I115" s="195" t="s">
        <v>2319</v>
      </c>
      <c r="J115" s="195"/>
      <c r="K115" s="308"/>
    </row>
    <row r="116" spans="2:11" customFormat="1" ht="15" customHeight="1">
      <c r="B116" s="209"/>
      <c r="C116" s="195" t="s">
        <v>45</v>
      </c>
      <c r="D116" s="195"/>
      <c r="E116" s="195"/>
      <c r="F116" s="207" t="s">
        <v>2284</v>
      </c>
      <c r="G116" s="195"/>
      <c r="H116" s="195" t="s">
        <v>2329</v>
      </c>
      <c r="I116" s="195" t="s">
        <v>2319</v>
      </c>
      <c r="J116" s="195"/>
      <c r="K116" s="308"/>
    </row>
    <row r="117" spans="2:11" customFormat="1" ht="15" customHeight="1">
      <c r="B117" s="209"/>
      <c r="C117" s="195" t="s">
        <v>54</v>
      </c>
      <c r="D117" s="195"/>
      <c r="E117" s="195"/>
      <c r="F117" s="207" t="s">
        <v>2284</v>
      </c>
      <c r="G117" s="195"/>
      <c r="H117" s="195" t="s">
        <v>2330</v>
      </c>
      <c r="I117" s="195" t="s">
        <v>2331</v>
      </c>
      <c r="J117" s="195"/>
      <c r="K117" s="308"/>
    </row>
    <row r="118" spans="2:11" customFormat="1" ht="15" customHeight="1">
      <c r="B118" s="309"/>
      <c r="C118" s="213"/>
      <c r="D118" s="213"/>
      <c r="E118" s="213"/>
      <c r="F118" s="213"/>
      <c r="G118" s="213"/>
      <c r="H118" s="213"/>
      <c r="I118" s="213"/>
      <c r="J118" s="213"/>
      <c r="K118" s="310"/>
    </row>
    <row r="119" spans="2:11" customFormat="1" ht="18.75" customHeight="1">
      <c r="B119" s="312"/>
      <c r="C119" s="214"/>
      <c r="D119" s="214"/>
      <c r="E119" s="214"/>
      <c r="F119" s="215"/>
      <c r="G119" s="214"/>
      <c r="H119" s="214"/>
      <c r="I119" s="214"/>
      <c r="J119" s="214"/>
      <c r="K119" s="312"/>
    </row>
    <row r="120" spans="2:1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pans="2:1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pans="2:11" customFormat="1" ht="45" customHeight="1">
      <c r="B122" s="316"/>
      <c r="C122" s="286" t="s">
        <v>2332</v>
      </c>
      <c r="D122" s="286"/>
      <c r="E122" s="286"/>
      <c r="F122" s="286"/>
      <c r="G122" s="286"/>
      <c r="H122" s="286"/>
      <c r="I122" s="286"/>
      <c r="J122" s="286"/>
      <c r="K122" s="317"/>
    </row>
    <row r="123" spans="2:11" customFormat="1" ht="17.25" customHeight="1">
      <c r="B123" s="216"/>
      <c r="C123" s="199" t="s">
        <v>2278</v>
      </c>
      <c r="D123" s="199"/>
      <c r="E123" s="199"/>
      <c r="F123" s="199" t="s">
        <v>2279</v>
      </c>
      <c r="G123" s="200"/>
      <c r="H123" s="199" t="s">
        <v>51</v>
      </c>
      <c r="I123" s="199" t="s">
        <v>54</v>
      </c>
      <c r="J123" s="199" t="s">
        <v>2280</v>
      </c>
      <c r="K123" s="217"/>
    </row>
    <row r="124" spans="2:11" customFormat="1" ht="17.25" customHeight="1">
      <c r="B124" s="216"/>
      <c r="C124" s="201" t="s">
        <v>2281</v>
      </c>
      <c r="D124" s="201"/>
      <c r="E124" s="201"/>
      <c r="F124" s="202" t="s">
        <v>2282</v>
      </c>
      <c r="G124" s="203"/>
      <c r="H124" s="201"/>
      <c r="I124" s="201"/>
      <c r="J124" s="201" t="s">
        <v>2283</v>
      </c>
      <c r="K124" s="217"/>
    </row>
    <row r="125" spans="2:11" customFormat="1" ht="5.25" customHeight="1">
      <c r="B125" s="218"/>
      <c r="C125" s="204"/>
      <c r="D125" s="204"/>
      <c r="E125" s="204"/>
      <c r="F125" s="204"/>
      <c r="G125" s="219"/>
      <c r="H125" s="204"/>
      <c r="I125" s="204"/>
      <c r="J125" s="204"/>
      <c r="K125" s="220"/>
    </row>
    <row r="126" spans="2:11" customFormat="1" ht="15" customHeight="1">
      <c r="B126" s="218"/>
      <c r="C126" s="195" t="s">
        <v>2287</v>
      </c>
      <c r="D126" s="206"/>
      <c r="E126" s="206"/>
      <c r="F126" s="207" t="s">
        <v>2284</v>
      </c>
      <c r="G126" s="195"/>
      <c r="H126" s="195" t="s">
        <v>2324</v>
      </c>
      <c r="I126" s="195" t="s">
        <v>2286</v>
      </c>
      <c r="J126" s="195">
        <v>120</v>
      </c>
      <c r="K126" s="221"/>
    </row>
    <row r="127" spans="2:11" customFormat="1" ht="15" customHeight="1">
      <c r="B127" s="218"/>
      <c r="C127" s="195" t="s">
        <v>2333</v>
      </c>
      <c r="D127" s="195"/>
      <c r="E127" s="195"/>
      <c r="F127" s="207" t="s">
        <v>2284</v>
      </c>
      <c r="G127" s="195"/>
      <c r="H127" s="195" t="s">
        <v>2334</v>
      </c>
      <c r="I127" s="195" t="s">
        <v>2286</v>
      </c>
      <c r="J127" s="195" t="s">
        <v>2335</v>
      </c>
      <c r="K127" s="221"/>
    </row>
    <row r="128" spans="2:11" customFormat="1" ht="15" customHeight="1">
      <c r="B128" s="218"/>
      <c r="C128" s="195" t="s">
        <v>82</v>
      </c>
      <c r="D128" s="195"/>
      <c r="E128" s="195"/>
      <c r="F128" s="207" t="s">
        <v>2284</v>
      </c>
      <c r="G128" s="195"/>
      <c r="H128" s="195" t="s">
        <v>2336</v>
      </c>
      <c r="I128" s="195" t="s">
        <v>2286</v>
      </c>
      <c r="J128" s="195" t="s">
        <v>2335</v>
      </c>
      <c r="K128" s="221"/>
    </row>
    <row r="129" spans="2:11" customFormat="1" ht="15" customHeight="1">
      <c r="B129" s="218"/>
      <c r="C129" s="195" t="s">
        <v>2295</v>
      </c>
      <c r="D129" s="195"/>
      <c r="E129" s="195"/>
      <c r="F129" s="207" t="s">
        <v>2290</v>
      </c>
      <c r="G129" s="195"/>
      <c r="H129" s="195" t="s">
        <v>2296</v>
      </c>
      <c r="I129" s="195" t="s">
        <v>2286</v>
      </c>
      <c r="J129" s="195">
        <v>15</v>
      </c>
      <c r="K129" s="221"/>
    </row>
    <row r="130" spans="2:11" customFormat="1" ht="15" customHeight="1">
      <c r="B130" s="218"/>
      <c r="C130" s="195" t="s">
        <v>2297</v>
      </c>
      <c r="D130" s="195"/>
      <c r="E130" s="195"/>
      <c r="F130" s="207" t="s">
        <v>2290</v>
      </c>
      <c r="G130" s="195"/>
      <c r="H130" s="195" t="s">
        <v>2298</v>
      </c>
      <c r="I130" s="195" t="s">
        <v>2286</v>
      </c>
      <c r="J130" s="195">
        <v>15</v>
      </c>
      <c r="K130" s="221"/>
    </row>
    <row r="131" spans="2:11" customFormat="1" ht="15" customHeight="1">
      <c r="B131" s="218"/>
      <c r="C131" s="195" t="s">
        <v>2299</v>
      </c>
      <c r="D131" s="195"/>
      <c r="E131" s="195"/>
      <c r="F131" s="207" t="s">
        <v>2290</v>
      </c>
      <c r="G131" s="195"/>
      <c r="H131" s="195" t="s">
        <v>2300</v>
      </c>
      <c r="I131" s="195" t="s">
        <v>2286</v>
      </c>
      <c r="J131" s="195">
        <v>20</v>
      </c>
      <c r="K131" s="221"/>
    </row>
    <row r="132" spans="2:11" customFormat="1" ht="15" customHeight="1">
      <c r="B132" s="218"/>
      <c r="C132" s="195" t="s">
        <v>2301</v>
      </c>
      <c r="D132" s="195"/>
      <c r="E132" s="195"/>
      <c r="F132" s="207" t="s">
        <v>2290</v>
      </c>
      <c r="G132" s="195"/>
      <c r="H132" s="195" t="s">
        <v>2302</v>
      </c>
      <c r="I132" s="195" t="s">
        <v>2286</v>
      </c>
      <c r="J132" s="195">
        <v>20</v>
      </c>
      <c r="K132" s="221"/>
    </row>
    <row r="133" spans="2:11" customFormat="1" ht="15" customHeight="1">
      <c r="B133" s="218"/>
      <c r="C133" s="195" t="s">
        <v>2289</v>
      </c>
      <c r="D133" s="195"/>
      <c r="E133" s="195"/>
      <c r="F133" s="207" t="s">
        <v>2290</v>
      </c>
      <c r="G133" s="195"/>
      <c r="H133" s="195" t="s">
        <v>2324</v>
      </c>
      <c r="I133" s="195" t="s">
        <v>2286</v>
      </c>
      <c r="J133" s="195">
        <v>50</v>
      </c>
      <c r="K133" s="221"/>
    </row>
    <row r="134" spans="2:11" customFormat="1" ht="15" customHeight="1">
      <c r="B134" s="218"/>
      <c r="C134" s="195" t="s">
        <v>2303</v>
      </c>
      <c r="D134" s="195"/>
      <c r="E134" s="195"/>
      <c r="F134" s="207" t="s">
        <v>2290</v>
      </c>
      <c r="G134" s="195"/>
      <c r="H134" s="195" t="s">
        <v>2324</v>
      </c>
      <c r="I134" s="195" t="s">
        <v>2286</v>
      </c>
      <c r="J134" s="195">
        <v>50</v>
      </c>
      <c r="K134" s="221"/>
    </row>
    <row r="135" spans="2:11" customFormat="1" ht="15" customHeight="1">
      <c r="B135" s="218"/>
      <c r="C135" s="195" t="s">
        <v>2309</v>
      </c>
      <c r="D135" s="195"/>
      <c r="E135" s="195"/>
      <c r="F135" s="207" t="s">
        <v>2290</v>
      </c>
      <c r="G135" s="195"/>
      <c r="H135" s="195" t="s">
        <v>2324</v>
      </c>
      <c r="I135" s="195" t="s">
        <v>2286</v>
      </c>
      <c r="J135" s="195">
        <v>50</v>
      </c>
      <c r="K135" s="221"/>
    </row>
    <row r="136" spans="2:11" customFormat="1" ht="15" customHeight="1">
      <c r="B136" s="218"/>
      <c r="C136" s="195" t="s">
        <v>2311</v>
      </c>
      <c r="D136" s="195"/>
      <c r="E136" s="195"/>
      <c r="F136" s="207" t="s">
        <v>2290</v>
      </c>
      <c r="G136" s="195"/>
      <c r="H136" s="195" t="s">
        <v>2324</v>
      </c>
      <c r="I136" s="195" t="s">
        <v>2286</v>
      </c>
      <c r="J136" s="195">
        <v>50</v>
      </c>
      <c r="K136" s="221"/>
    </row>
    <row r="137" spans="2:11" customFormat="1" ht="15" customHeight="1">
      <c r="B137" s="218"/>
      <c r="C137" s="195" t="s">
        <v>2312</v>
      </c>
      <c r="D137" s="195"/>
      <c r="E137" s="195"/>
      <c r="F137" s="207" t="s">
        <v>2290</v>
      </c>
      <c r="G137" s="195"/>
      <c r="H137" s="195" t="s">
        <v>2337</v>
      </c>
      <c r="I137" s="195" t="s">
        <v>2286</v>
      </c>
      <c r="J137" s="195">
        <v>255</v>
      </c>
      <c r="K137" s="221"/>
    </row>
    <row r="138" spans="2:11" customFormat="1" ht="15" customHeight="1">
      <c r="B138" s="218"/>
      <c r="C138" s="195" t="s">
        <v>2314</v>
      </c>
      <c r="D138" s="195"/>
      <c r="E138" s="195"/>
      <c r="F138" s="207" t="s">
        <v>2284</v>
      </c>
      <c r="G138" s="195"/>
      <c r="H138" s="195" t="s">
        <v>2338</v>
      </c>
      <c r="I138" s="195" t="s">
        <v>2316</v>
      </c>
      <c r="J138" s="195"/>
      <c r="K138" s="221"/>
    </row>
    <row r="139" spans="2:11" customFormat="1" ht="15" customHeight="1">
      <c r="B139" s="218"/>
      <c r="C139" s="195" t="s">
        <v>2317</v>
      </c>
      <c r="D139" s="195"/>
      <c r="E139" s="195"/>
      <c r="F139" s="207" t="s">
        <v>2284</v>
      </c>
      <c r="G139" s="195"/>
      <c r="H139" s="195" t="s">
        <v>2339</v>
      </c>
      <c r="I139" s="195" t="s">
        <v>2319</v>
      </c>
      <c r="J139" s="195"/>
      <c r="K139" s="221"/>
    </row>
    <row r="140" spans="2:11" customFormat="1" ht="15" customHeight="1">
      <c r="B140" s="218"/>
      <c r="C140" s="195" t="s">
        <v>2320</v>
      </c>
      <c r="D140" s="195"/>
      <c r="E140" s="195"/>
      <c r="F140" s="207" t="s">
        <v>2284</v>
      </c>
      <c r="G140" s="195"/>
      <c r="H140" s="195" t="s">
        <v>2320</v>
      </c>
      <c r="I140" s="195" t="s">
        <v>2319</v>
      </c>
      <c r="J140" s="195"/>
      <c r="K140" s="221"/>
    </row>
    <row r="141" spans="2:11" customFormat="1" ht="15" customHeight="1">
      <c r="B141" s="218"/>
      <c r="C141" s="195" t="s">
        <v>35</v>
      </c>
      <c r="D141" s="195"/>
      <c r="E141" s="195"/>
      <c r="F141" s="207" t="s">
        <v>2284</v>
      </c>
      <c r="G141" s="195"/>
      <c r="H141" s="195" t="s">
        <v>2340</v>
      </c>
      <c r="I141" s="195" t="s">
        <v>2319</v>
      </c>
      <c r="J141" s="195"/>
      <c r="K141" s="221"/>
    </row>
    <row r="142" spans="2:11" customFormat="1" ht="15" customHeight="1">
      <c r="B142" s="218"/>
      <c r="C142" s="195" t="s">
        <v>2341</v>
      </c>
      <c r="D142" s="195"/>
      <c r="E142" s="195"/>
      <c r="F142" s="207" t="s">
        <v>2284</v>
      </c>
      <c r="G142" s="195"/>
      <c r="H142" s="195" t="s">
        <v>2342</v>
      </c>
      <c r="I142" s="195" t="s">
        <v>2319</v>
      </c>
      <c r="J142" s="195"/>
      <c r="K142" s="221"/>
    </row>
    <row r="143" spans="2:11" customFormat="1" ht="15" customHeight="1">
      <c r="B143" s="222"/>
      <c r="C143" s="223"/>
      <c r="D143" s="223"/>
      <c r="E143" s="223"/>
      <c r="F143" s="223"/>
      <c r="G143" s="223"/>
      <c r="H143" s="223"/>
      <c r="I143" s="223"/>
      <c r="J143" s="223"/>
      <c r="K143" s="224"/>
    </row>
    <row r="144" spans="2:11" customFormat="1" ht="18.75" customHeight="1">
      <c r="B144" s="214"/>
      <c r="C144" s="214"/>
      <c r="D144" s="214"/>
      <c r="E144" s="214"/>
      <c r="F144" s="215"/>
      <c r="G144" s="214"/>
      <c r="H144" s="214"/>
      <c r="I144" s="214"/>
      <c r="J144" s="214"/>
      <c r="K144" s="214"/>
    </row>
    <row r="145" spans="2:1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pans="2:1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pans="2:11" customFormat="1" ht="45" customHeight="1">
      <c r="B147" s="307"/>
      <c r="C147" s="288" t="s">
        <v>2343</v>
      </c>
      <c r="D147" s="288"/>
      <c r="E147" s="288"/>
      <c r="F147" s="288"/>
      <c r="G147" s="288"/>
      <c r="H147" s="288"/>
      <c r="I147" s="288"/>
      <c r="J147" s="288"/>
      <c r="K147" s="308"/>
    </row>
    <row r="148" spans="2:11" customFormat="1" ht="17.25" customHeight="1">
      <c r="B148" s="307"/>
      <c r="C148" s="199" t="s">
        <v>2278</v>
      </c>
      <c r="D148" s="199"/>
      <c r="E148" s="199"/>
      <c r="F148" s="199" t="s">
        <v>2279</v>
      </c>
      <c r="G148" s="200"/>
      <c r="H148" s="199" t="s">
        <v>51</v>
      </c>
      <c r="I148" s="199" t="s">
        <v>54</v>
      </c>
      <c r="J148" s="199" t="s">
        <v>2280</v>
      </c>
      <c r="K148" s="308"/>
    </row>
    <row r="149" spans="2:11" customFormat="1" ht="17.25" customHeight="1">
      <c r="B149" s="307"/>
      <c r="C149" s="201" t="s">
        <v>2281</v>
      </c>
      <c r="D149" s="201"/>
      <c r="E149" s="201"/>
      <c r="F149" s="202" t="s">
        <v>2282</v>
      </c>
      <c r="G149" s="203"/>
      <c r="H149" s="201"/>
      <c r="I149" s="201"/>
      <c r="J149" s="201" t="s">
        <v>2283</v>
      </c>
      <c r="K149" s="308"/>
    </row>
    <row r="150" spans="2:11" customFormat="1" ht="5.25" customHeight="1">
      <c r="B150" s="209"/>
      <c r="C150" s="204"/>
      <c r="D150" s="204"/>
      <c r="E150" s="204"/>
      <c r="F150" s="204"/>
      <c r="G150" s="205"/>
      <c r="H150" s="204"/>
      <c r="I150" s="204"/>
      <c r="J150" s="204"/>
      <c r="K150" s="221"/>
    </row>
    <row r="151" spans="2:11" customFormat="1" ht="15" customHeight="1">
      <c r="B151" s="209"/>
      <c r="C151" s="225" t="s">
        <v>2287</v>
      </c>
      <c r="D151" s="195"/>
      <c r="E151" s="195"/>
      <c r="F151" s="226" t="s">
        <v>2284</v>
      </c>
      <c r="G151" s="195"/>
      <c r="H151" s="225" t="s">
        <v>2324</v>
      </c>
      <c r="I151" s="225" t="s">
        <v>2286</v>
      </c>
      <c r="J151" s="225">
        <v>120</v>
      </c>
      <c r="K151" s="221"/>
    </row>
    <row r="152" spans="2:11" customFormat="1" ht="15" customHeight="1">
      <c r="B152" s="209"/>
      <c r="C152" s="225" t="s">
        <v>2333</v>
      </c>
      <c r="D152" s="195"/>
      <c r="E152" s="195"/>
      <c r="F152" s="226" t="s">
        <v>2284</v>
      </c>
      <c r="G152" s="195"/>
      <c r="H152" s="225" t="s">
        <v>2344</v>
      </c>
      <c r="I152" s="225" t="s">
        <v>2286</v>
      </c>
      <c r="J152" s="225" t="s">
        <v>2335</v>
      </c>
      <c r="K152" s="221"/>
    </row>
    <row r="153" spans="2:11" customFormat="1" ht="15" customHeight="1">
      <c r="B153" s="209"/>
      <c r="C153" s="225" t="s">
        <v>82</v>
      </c>
      <c r="D153" s="195"/>
      <c r="E153" s="195"/>
      <c r="F153" s="226" t="s">
        <v>2284</v>
      </c>
      <c r="G153" s="195"/>
      <c r="H153" s="225" t="s">
        <v>2345</v>
      </c>
      <c r="I153" s="225" t="s">
        <v>2286</v>
      </c>
      <c r="J153" s="225" t="s">
        <v>2335</v>
      </c>
      <c r="K153" s="221"/>
    </row>
    <row r="154" spans="2:11" customFormat="1" ht="15" customHeight="1">
      <c r="B154" s="209"/>
      <c r="C154" s="225" t="s">
        <v>2289</v>
      </c>
      <c r="D154" s="195"/>
      <c r="E154" s="195"/>
      <c r="F154" s="226" t="s">
        <v>2290</v>
      </c>
      <c r="G154" s="195"/>
      <c r="H154" s="225" t="s">
        <v>2324</v>
      </c>
      <c r="I154" s="225" t="s">
        <v>2286</v>
      </c>
      <c r="J154" s="225">
        <v>50</v>
      </c>
      <c r="K154" s="221"/>
    </row>
    <row r="155" spans="2:11" customFormat="1" ht="15" customHeight="1">
      <c r="B155" s="209"/>
      <c r="C155" s="225" t="s">
        <v>2292</v>
      </c>
      <c r="D155" s="195"/>
      <c r="E155" s="195"/>
      <c r="F155" s="226" t="s">
        <v>2284</v>
      </c>
      <c r="G155" s="195"/>
      <c r="H155" s="225" t="s">
        <v>2324</v>
      </c>
      <c r="I155" s="225" t="s">
        <v>2294</v>
      </c>
      <c r="J155" s="225"/>
      <c r="K155" s="221"/>
    </row>
    <row r="156" spans="2:11" customFormat="1" ht="15" customHeight="1">
      <c r="B156" s="209"/>
      <c r="C156" s="225" t="s">
        <v>2303</v>
      </c>
      <c r="D156" s="195"/>
      <c r="E156" s="195"/>
      <c r="F156" s="226" t="s">
        <v>2290</v>
      </c>
      <c r="G156" s="195"/>
      <c r="H156" s="225" t="s">
        <v>2324</v>
      </c>
      <c r="I156" s="225" t="s">
        <v>2286</v>
      </c>
      <c r="J156" s="225">
        <v>50</v>
      </c>
      <c r="K156" s="221"/>
    </row>
    <row r="157" spans="2:11" customFormat="1" ht="15" customHeight="1">
      <c r="B157" s="209"/>
      <c r="C157" s="225" t="s">
        <v>2311</v>
      </c>
      <c r="D157" s="195"/>
      <c r="E157" s="195"/>
      <c r="F157" s="226" t="s">
        <v>2290</v>
      </c>
      <c r="G157" s="195"/>
      <c r="H157" s="225" t="s">
        <v>2324</v>
      </c>
      <c r="I157" s="225" t="s">
        <v>2286</v>
      </c>
      <c r="J157" s="225">
        <v>50</v>
      </c>
      <c r="K157" s="221"/>
    </row>
    <row r="158" spans="2:11" customFormat="1" ht="15" customHeight="1">
      <c r="B158" s="209"/>
      <c r="C158" s="225" t="s">
        <v>2309</v>
      </c>
      <c r="D158" s="195"/>
      <c r="E158" s="195"/>
      <c r="F158" s="226" t="s">
        <v>2290</v>
      </c>
      <c r="G158" s="195"/>
      <c r="H158" s="225" t="s">
        <v>2324</v>
      </c>
      <c r="I158" s="225" t="s">
        <v>2286</v>
      </c>
      <c r="J158" s="225">
        <v>50</v>
      </c>
      <c r="K158" s="221"/>
    </row>
    <row r="159" spans="2:11" customFormat="1" ht="15" customHeight="1">
      <c r="B159" s="209"/>
      <c r="C159" s="225" t="s">
        <v>121</v>
      </c>
      <c r="D159" s="195"/>
      <c r="E159" s="195"/>
      <c r="F159" s="226" t="s">
        <v>2284</v>
      </c>
      <c r="G159" s="195"/>
      <c r="H159" s="225" t="s">
        <v>2346</v>
      </c>
      <c r="I159" s="225" t="s">
        <v>2286</v>
      </c>
      <c r="J159" s="225" t="s">
        <v>2347</v>
      </c>
      <c r="K159" s="221"/>
    </row>
    <row r="160" spans="2:11" customFormat="1" ht="15" customHeight="1">
      <c r="B160" s="209"/>
      <c r="C160" s="225" t="s">
        <v>2348</v>
      </c>
      <c r="D160" s="195"/>
      <c r="E160" s="195"/>
      <c r="F160" s="226" t="s">
        <v>2284</v>
      </c>
      <c r="G160" s="195"/>
      <c r="H160" s="225" t="s">
        <v>2349</v>
      </c>
      <c r="I160" s="225" t="s">
        <v>2319</v>
      </c>
      <c r="J160" s="225"/>
      <c r="K160" s="221"/>
    </row>
    <row r="161" spans="2:11" customFormat="1" ht="15" customHeight="1">
      <c r="B161" s="227"/>
      <c r="C161" s="213"/>
      <c r="D161" s="213"/>
      <c r="E161" s="213"/>
      <c r="F161" s="213"/>
      <c r="G161" s="213"/>
      <c r="H161" s="213"/>
      <c r="I161" s="213"/>
      <c r="J161" s="213"/>
      <c r="K161" s="228"/>
    </row>
    <row r="162" spans="2:11" customFormat="1" ht="18.75" customHeight="1">
      <c r="B162" s="214"/>
      <c r="C162" s="219"/>
      <c r="D162" s="219"/>
      <c r="E162" s="219"/>
      <c r="F162" s="229"/>
      <c r="G162" s="219"/>
      <c r="H162" s="219"/>
      <c r="I162" s="219"/>
      <c r="J162" s="219"/>
      <c r="K162" s="214"/>
    </row>
    <row r="163" spans="2:1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pans="2:11" customFormat="1" ht="7.5" customHeight="1">
      <c r="B164" s="293"/>
      <c r="C164" s="294"/>
      <c r="D164" s="294"/>
      <c r="E164" s="294"/>
      <c r="F164" s="294"/>
      <c r="G164" s="294"/>
      <c r="H164" s="294"/>
      <c r="I164" s="294"/>
      <c r="J164" s="294"/>
      <c r="K164" s="295"/>
    </row>
    <row r="165" spans="2:11" customFormat="1" ht="45" customHeight="1">
      <c r="B165" s="296"/>
      <c r="C165" s="286" t="s">
        <v>2350</v>
      </c>
      <c r="D165" s="286"/>
      <c r="E165" s="286"/>
      <c r="F165" s="286"/>
      <c r="G165" s="286"/>
      <c r="H165" s="286"/>
      <c r="I165" s="286"/>
      <c r="J165" s="286"/>
      <c r="K165" s="297"/>
    </row>
    <row r="166" spans="2:11" customFormat="1" ht="17.25" customHeight="1">
      <c r="B166" s="296"/>
      <c r="C166" s="199" t="s">
        <v>2278</v>
      </c>
      <c r="D166" s="199"/>
      <c r="E166" s="199"/>
      <c r="F166" s="199" t="s">
        <v>2279</v>
      </c>
      <c r="G166" s="230"/>
      <c r="H166" s="231" t="s">
        <v>51</v>
      </c>
      <c r="I166" s="231" t="s">
        <v>54</v>
      </c>
      <c r="J166" s="199" t="s">
        <v>2280</v>
      </c>
      <c r="K166" s="297"/>
    </row>
    <row r="167" spans="2:11" customFormat="1" ht="17.25" customHeight="1">
      <c r="B167" s="298"/>
      <c r="C167" s="201" t="s">
        <v>2281</v>
      </c>
      <c r="D167" s="201"/>
      <c r="E167" s="201"/>
      <c r="F167" s="202" t="s">
        <v>2282</v>
      </c>
      <c r="G167" s="232"/>
      <c r="H167" s="233"/>
      <c r="I167" s="233"/>
      <c r="J167" s="201" t="s">
        <v>2283</v>
      </c>
      <c r="K167" s="299"/>
    </row>
    <row r="168" spans="2:11" customFormat="1" ht="5.25" customHeight="1">
      <c r="B168" s="209"/>
      <c r="C168" s="204"/>
      <c r="D168" s="204"/>
      <c r="E168" s="204"/>
      <c r="F168" s="204"/>
      <c r="G168" s="205"/>
      <c r="H168" s="204"/>
      <c r="I168" s="204"/>
      <c r="J168" s="204"/>
      <c r="K168" s="221"/>
    </row>
    <row r="169" spans="2:11" customFormat="1" ht="15" customHeight="1">
      <c r="B169" s="209"/>
      <c r="C169" s="195" t="s">
        <v>2287</v>
      </c>
      <c r="D169" s="195"/>
      <c r="E169" s="195"/>
      <c r="F169" s="207" t="s">
        <v>2284</v>
      </c>
      <c r="G169" s="195"/>
      <c r="H169" s="195" t="s">
        <v>2324</v>
      </c>
      <c r="I169" s="195" t="s">
        <v>2286</v>
      </c>
      <c r="J169" s="195">
        <v>120</v>
      </c>
      <c r="K169" s="221"/>
    </row>
    <row r="170" spans="2:11" customFormat="1" ht="15" customHeight="1">
      <c r="B170" s="209"/>
      <c r="C170" s="195" t="s">
        <v>2333</v>
      </c>
      <c r="D170" s="195"/>
      <c r="E170" s="195"/>
      <c r="F170" s="207" t="s">
        <v>2284</v>
      </c>
      <c r="G170" s="195"/>
      <c r="H170" s="195" t="s">
        <v>2334</v>
      </c>
      <c r="I170" s="195" t="s">
        <v>2286</v>
      </c>
      <c r="J170" s="195" t="s">
        <v>2335</v>
      </c>
      <c r="K170" s="221"/>
    </row>
    <row r="171" spans="2:11" customFormat="1" ht="15" customHeight="1">
      <c r="B171" s="209"/>
      <c r="C171" s="195" t="s">
        <v>82</v>
      </c>
      <c r="D171" s="195"/>
      <c r="E171" s="195"/>
      <c r="F171" s="207" t="s">
        <v>2284</v>
      </c>
      <c r="G171" s="195"/>
      <c r="H171" s="195" t="s">
        <v>2351</v>
      </c>
      <c r="I171" s="195" t="s">
        <v>2286</v>
      </c>
      <c r="J171" s="195" t="s">
        <v>2335</v>
      </c>
      <c r="K171" s="221"/>
    </row>
    <row r="172" spans="2:11" customFormat="1" ht="15" customHeight="1">
      <c r="B172" s="209"/>
      <c r="C172" s="195" t="s">
        <v>2289</v>
      </c>
      <c r="D172" s="195"/>
      <c r="E172" s="195"/>
      <c r="F172" s="207" t="s">
        <v>2290</v>
      </c>
      <c r="G172" s="195"/>
      <c r="H172" s="195" t="s">
        <v>2351</v>
      </c>
      <c r="I172" s="195" t="s">
        <v>2286</v>
      </c>
      <c r="J172" s="195">
        <v>50</v>
      </c>
      <c r="K172" s="221"/>
    </row>
    <row r="173" spans="2:11" customFormat="1" ht="15" customHeight="1">
      <c r="B173" s="209"/>
      <c r="C173" s="195" t="s">
        <v>2292</v>
      </c>
      <c r="D173" s="195"/>
      <c r="E173" s="195"/>
      <c r="F173" s="207" t="s">
        <v>2284</v>
      </c>
      <c r="G173" s="195"/>
      <c r="H173" s="195" t="s">
        <v>2351</v>
      </c>
      <c r="I173" s="195" t="s">
        <v>2294</v>
      </c>
      <c r="J173" s="195"/>
      <c r="K173" s="221"/>
    </row>
    <row r="174" spans="2:11" customFormat="1" ht="15" customHeight="1">
      <c r="B174" s="209"/>
      <c r="C174" s="195" t="s">
        <v>2303</v>
      </c>
      <c r="D174" s="195"/>
      <c r="E174" s="195"/>
      <c r="F174" s="207" t="s">
        <v>2290</v>
      </c>
      <c r="G174" s="195"/>
      <c r="H174" s="195" t="s">
        <v>2351</v>
      </c>
      <c r="I174" s="195" t="s">
        <v>2286</v>
      </c>
      <c r="J174" s="195">
        <v>50</v>
      </c>
      <c r="K174" s="221"/>
    </row>
    <row r="175" spans="2:11" customFormat="1" ht="15" customHeight="1">
      <c r="B175" s="209"/>
      <c r="C175" s="195" t="s">
        <v>2311</v>
      </c>
      <c r="D175" s="195"/>
      <c r="E175" s="195"/>
      <c r="F175" s="207" t="s">
        <v>2290</v>
      </c>
      <c r="G175" s="195"/>
      <c r="H175" s="195" t="s">
        <v>2351</v>
      </c>
      <c r="I175" s="195" t="s">
        <v>2286</v>
      </c>
      <c r="J175" s="195">
        <v>50</v>
      </c>
      <c r="K175" s="221"/>
    </row>
    <row r="176" spans="2:11" customFormat="1" ht="15" customHeight="1">
      <c r="B176" s="209"/>
      <c r="C176" s="195" t="s">
        <v>2309</v>
      </c>
      <c r="D176" s="195"/>
      <c r="E176" s="195"/>
      <c r="F176" s="207" t="s">
        <v>2290</v>
      </c>
      <c r="G176" s="195"/>
      <c r="H176" s="195" t="s">
        <v>2351</v>
      </c>
      <c r="I176" s="195" t="s">
        <v>2286</v>
      </c>
      <c r="J176" s="195">
        <v>50</v>
      </c>
      <c r="K176" s="221"/>
    </row>
    <row r="177" spans="2:11" customFormat="1" ht="15" customHeight="1">
      <c r="B177" s="209"/>
      <c r="C177" s="195" t="s">
        <v>136</v>
      </c>
      <c r="D177" s="195"/>
      <c r="E177" s="195"/>
      <c r="F177" s="207" t="s">
        <v>2284</v>
      </c>
      <c r="G177" s="195"/>
      <c r="H177" s="195" t="s">
        <v>2352</v>
      </c>
      <c r="I177" s="195" t="s">
        <v>2353</v>
      </c>
      <c r="J177" s="195"/>
      <c r="K177" s="221"/>
    </row>
    <row r="178" spans="2:11" customFormat="1" ht="15" customHeight="1">
      <c r="B178" s="209"/>
      <c r="C178" s="195" t="s">
        <v>54</v>
      </c>
      <c r="D178" s="195"/>
      <c r="E178" s="195"/>
      <c r="F178" s="207" t="s">
        <v>2284</v>
      </c>
      <c r="G178" s="195"/>
      <c r="H178" s="195" t="s">
        <v>2354</v>
      </c>
      <c r="I178" s="195" t="s">
        <v>2355</v>
      </c>
      <c r="J178" s="195">
        <v>1</v>
      </c>
      <c r="K178" s="221"/>
    </row>
    <row r="179" spans="2:11" customFormat="1" ht="15" customHeight="1">
      <c r="B179" s="209"/>
      <c r="C179" s="195" t="s">
        <v>50</v>
      </c>
      <c r="D179" s="195"/>
      <c r="E179" s="195"/>
      <c r="F179" s="207" t="s">
        <v>2284</v>
      </c>
      <c r="G179" s="195"/>
      <c r="H179" s="195" t="s">
        <v>2356</v>
      </c>
      <c r="I179" s="195" t="s">
        <v>2286</v>
      </c>
      <c r="J179" s="195">
        <v>20</v>
      </c>
      <c r="K179" s="221"/>
    </row>
    <row r="180" spans="2:11" customFormat="1" ht="15" customHeight="1">
      <c r="B180" s="209"/>
      <c r="C180" s="195" t="s">
        <v>51</v>
      </c>
      <c r="D180" s="195"/>
      <c r="E180" s="195"/>
      <c r="F180" s="207" t="s">
        <v>2284</v>
      </c>
      <c r="G180" s="195"/>
      <c r="H180" s="195" t="s">
        <v>2357</v>
      </c>
      <c r="I180" s="195" t="s">
        <v>2286</v>
      </c>
      <c r="J180" s="195">
        <v>255</v>
      </c>
      <c r="K180" s="221"/>
    </row>
    <row r="181" spans="2:11" customFormat="1" ht="15" customHeight="1">
      <c r="B181" s="209"/>
      <c r="C181" s="195" t="s">
        <v>137</v>
      </c>
      <c r="D181" s="195"/>
      <c r="E181" s="195"/>
      <c r="F181" s="207" t="s">
        <v>2284</v>
      </c>
      <c r="G181" s="195"/>
      <c r="H181" s="195" t="s">
        <v>2248</v>
      </c>
      <c r="I181" s="195" t="s">
        <v>2286</v>
      </c>
      <c r="J181" s="195">
        <v>10</v>
      </c>
      <c r="K181" s="221"/>
    </row>
    <row r="182" spans="2:11" customFormat="1" ht="15" customHeight="1">
      <c r="B182" s="209"/>
      <c r="C182" s="195" t="s">
        <v>138</v>
      </c>
      <c r="D182" s="195"/>
      <c r="E182" s="195"/>
      <c r="F182" s="207" t="s">
        <v>2284</v>
      </c>
      <c r="G182" s="195"/>
      <c r="H182" s="195" t="s">
        <v>2358</v>
      </c>
      <c r="I182" s="195" t="s">
        <v>2319</v>
      </c>
      <c r="J182" s="195"/>
      <c r="K182" s="221"/>
    </row>
    <row r="183" spans="2:11" customFormat="1" ht="15" customHeight="1">
      <c r="B183" s="209"/>
      <c r="C183" s="195" t="s">
        <v>2359</v>
      </c>
      <c r="D183" s="195"/>
      <c r="E183" s="195"/>
      <c r="F183" s="207" t="s">
        <v>2284</v>
      </c>
      <c r="G183" s="195"/>
      <c r="H183" s="195" t="s">
        <v>2360</v>
      </c>
      <c r="I183" s="195" t="s">
        <v>2319</v>
      </c>
      <c r="J183" s="195"/>
      <c r="K183" s="221"/>
    </row>
    <row r="184" spans="2:11" customFormat="1" ht="15" customHeight="1">
      <c r="B184" s="209"/>
      <c r="C184" s="195" t="s">
        <v>2348</v>
      </c>
      <c r="D184" s="195"/>
      <c r="E184" s="195"/>
      <c r="F184" s="207" t="s">
        <v>2284</v>
      </c>
      <c r="G184" s="195"/>
      <c r="H184" s="195" t="s">
        <v>2361</v>
      </c>
      <c r="I184" s="195" t="s">
        <v>2319</v>
      </c>
      <c r="J184" s="195"/>
      <c r="K184" s="221"/>
    </row>
    <row r="185" spans="2:11" customFormat="1" ht="15" customHeight="1">
      <c r="B185" s="209"/>
      <c r="C185" s="195" t="s">
        <v>140</v>
      </c>
      <c r="D185" s="195"/>
      <c r="E185" s="195"/>
      <c r="F185" s="207" t="s">
        <v>2290</v>
      </c>
      <c r="G185" s="195"/>
      <c r="H185" s="195" t="s">
        <v>2362</v>
      </c>
      <c r="I185" s="195" t="s">
        <v>2286</v>
      </c>
      <c r="J185" s="195">
        <v>50</v>
      </c>
      <c r="K185" s="221"/>
    </row>
    <row r="186" spans="2:11" customFormat="1" ht="15" customHeight="1">
      <c r="B186" s="209"/>
      <c r="C186" s="195" t="s">
        <v>2363</v>
      </c>
      <c r="D186" s="195"/>
      <c r="E186" s="195"/>
      <c r="F186" s="207" t="s">
        <v>2290</v>
      </c>
      <c r="G186" s="195"/>
      <c r="H186" s="195" t="s">
        <v>2364</v>
      </c>
      <c r="I186" s="195" t="s">
        <v>2365</v>
      </c>
      <c r="J186" s="195"/>
      <c r="K186" s="221"/>
    </row>
    <row r="187" spans="2:11" customFormat="1" ht="15" customHeight="1">
      <c r="B187" s="209"/>
      <c r="C187" s="195" t="s">
        <v>2366</v>
      </c>
      <c r="D187" s="195"/>
      <c r="E187" s="195"/>
      <c r="F187" s="207" t="s">
        <v>2290</v>
      </c>
      <c r="G187" s="195"/>
      <c r="H187" s="195" t="s">
        <v>2367</v>
      </c>
      <c r="I187" s="195" t="s">
        <v>2365</v>
      </c>
      <c r="J187" s="195"/>
      <c r="K187" s="221"/>
    </row>
    <row r="188" spans="2:11" customFormat="1" ht="15" customHeight="1">
      <c r="B188" s="209"/>
      <c r="C188" s="195" t="s">
        <v>2368</v>
      </c>
      <c r="D188" s="195"/>
      <c r="E188" s="195"/>
      <c r="F188" s="207" t="s">
        <v>2290</v>
      </c>
      <c r="G188" s="195"/>
      <c r="H188" s="195" t="s">
        <v>2369</v>
      </c>
      <c r="I188" s="195" t="s">
        <v>2365</v>
      </c>
      <c r="J188" s="195"/>
      <c r="K188" s="221"/>
    </row>
    <row r="189" spans="2:11" customFormat="1" ht="15" customHeight="1">
      <c r="B189" s="209"/>
      <c r="C189" s="234" t="s">
        <v>2370</v>
      </c>
      <c r="D189" s="195"/>
      <c r="E189" s="195"/>
      <c r="F189" s="207" t="s">
        <v>2290</v>
      </c>
      <c r="G189" s="195"/>
      <c r="H189" s="195" t="s">
        <v>2371</v>
      </c>
      <c r="I189" s="195" t="s">
        <v>2372</v>
      </c>
      <c r="J189" s="235" t="s">
        <v>2373</v>
      </c>
      <c r="K189" s="221"/>
    </row>
    <row r="190" spans="2:11" customFormat="1" ht="15" customHeight="1">
      <c r="B190" s="209"/>
      <c r="C190" s="234" t="s">
        <v>2374</v>
      </c>
      <c r="D190" s="195"/>
      <c r="E190" s="195"/>
      <c r="F190" s="207" t="s">
        <v>2290</v>
      </c>
      <c r="G190" s="195"/>
      <c r="H190" s="195" t="s">
        <v>2375</v>
      </c>
      <c r="I190" s="195" t="s">
        <v>2372</v>
      </c>
      <c r="J190" s="235" t="s">
        <v>2373</v>
      </c>
      <c r="K190" s="221"/>
    </row>
    <row r="191" spans="2:11" customFormat="1" ht="15" customHeight="1">
      <c r="B191" s="209"/>
      <c r="C191" s="234" t="s">
        <v>39</v>
      </c>
      <c r="D191" s="195"/>
      <c r="E191" s="195"/>
      <c r="F191" s="207" t="s">
        <v>2284</v>
      </c>
      <c r="G191" s="195"/>
      <c r="H191" s="192" t="s">
        <v>2376</v>
      </c>
      <c r="I191" s="195" t="s">
        <v>2377</v>
      </c>
      <c r="J191" s="195"/>
      <c r="K191" s="221"/>
    </row>
    <row r="192" spans="2:11" customFormat="1" ht="15" customHeight="1">
      <c r="B192" s="209"/>
      <c r="C192" s="234" t="s">
        <v>2378</v>
      </c>
      <c r="D192" s="195"/>
      <c r="E192" s="195"/>
      <c r="F192" s="207" t="s">
        <v>2284</v>
      </c>
      <c r="G192" s="195"/>
      <c r="H192" s="195" t="s">
        <v>2379</v>
      </c>
      <c r="I192" s="195" t="s">
        <v>2319</v>
      </c>
      <c r="J192" s="195"/>
      <c r="K192" s="221"/>
    </row>
    <row r="193" spans="2:11" customFormat="1" ht="15" customHeight="1">
      <c r="B193" s="209"/>
      <c r="C193" s="234" t="s">
        <v>2380</v>
      </c>
      <c r="D193" s="195"/>
      <c r="E193" s="195"/>
      <c r="F193" s="207" t="s">
        <v>2284</v>
      </c>
      <c r="G193" s="195"/>
      <c r="H193" s="195" t="s">
        <v>2381</v>
      </c>
      <c r="I193" s="195" t="s">
        <v>2319</v>
      </c>
      <c r="J193" s="195"/>
      <c r="K193" s="221"/>
    </row>
    <row r="194" spans="2:11" customFormat="1" ht="15" customHeight="1">
      <c r="B194" s="209"/>
      <c r="C194" s="234" t="s">
        <v>2382</v>
      </c>
      <c r="D194" s="195"/>
      <c r="E194" s="195"/>
      <c r="F194" s="207" t="s">
        <v>2290</v>
      </c>
      <c r="G194" s="195"/>
      <c r="H194" s="195" t="s">
        <v>2383</v>
      </c>
      <c r="I194" s="195" t="s">
        <v>2319</v>
      </c>
      <c r="J194" s="195"/>
      <c r="K194" s="221"/>
    </row>
    <row r="195" spans="2:11" customFormat="1" ht="15" customHeight="1">
      <c r="B195" s="227"/>
      <c r="C195" s="236"/>
      <c r="D195" s="213"/>
      <c r="E195" s="213"/>
      <c r="F195" s="213"/>
      <c r="G195" s="213"/>
      <c r="H195" s="213"/>
      <c r="I195" s="213"/>
      <c r="J195" s="213"/>
      <c r="K195" s="228"/>
    </row>
    <row r="196" spans="2:11" customFormat="1" ht="18.75" customHeight="1">
      <c r="B196" s="214"/>
      <c r="C196" s="219"/>
      <c r="D196" s="219"/>
      <c r="E196" s="219"/>
      <c r="F196" s="229"/>
      <c r="G196" s="219"/>
      <c r="H196" s="219"/>
      <c r="I196" s="219"/>
      <c r="J196" s="219"/>
      <c r="K196" s="214"/>
    </row>
    <row r="197" spans="2:11" customFormat="1" ht="18.75" customHeight="1">
      <c r="B197" s="214"/>
      <c r="C197" s="219"/>
      <c r="D197" s="219"/>
      <c r="E197" s="219"/>
      <c r="F197" s="229"/>
      <c r="G197" s="219"/>
      <c r="H197" s="219"/>
      <c r="I197" s="219"/>
      <c r="J197" s="219"/>
      <c r="K197" s="214"/>
    </row>
    <row r="198" spans="2:1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pans="2:11" customFormat="1" ht="13.5">
      <c r="B199" s="293"/>
      <c r="C199" s="294"/>
      <c r="D199" s="294"/>
      <c r="E199" s="294"/>
      <c r="F199" s="294"/>
      <c r="G199" s="294"/>
      <c r="H199" s="294"/>
      <c r="I199" s="294"/>
      <c r="J199" s="294"/>
      <c r="K199" s="295"/>
    </row>
    <row r="200" spans="2:11" customFormat="1" ht="21">
      <c r="B200" s="296"/>
      <c r="C200" s="286" t="s">
        <v>2384</v>
      </c>
      <c r="D200" s="286"/>
      <c r="E200" s="286"/>
      <c r="F200" s="286"/>
      <c r="G200" s="286"/>
      <c r="H200" s="286"/>
      <c r="I200" s="286"/>
      <c r="J200" s="286"/>
      <c r="K200" s="297"/>
    </row>
    <row r="201" spans="2:11" customFormat="1" ht="25.5" customHeight="1">
      <c r="B201" s="296"/>
      <c r="C201" s="237" t="s">
        <v>2385</v>
      </c>
      <c r="D201" s="237"/>
      <c r="E201" s="237"/>
      <c r="F201" s="237" t="s">
        <v>2386</v>
      </c>
      <c r="G201" s="238"/>
      <c r="H201" s="289" t="s">
        <v>2387</v>
      </c>
      <c r="I201" s="289"/>
      <c r="J201" s="289"/>
      <c r="K201" s="297"/>
    </row>
    <row r="202" spans="2:11" customFormat="1" ht="5.25" customHeight="1">
      <c r="B202" s="209"/>
      <c r="C202" s="204"/>
      <c r="D202" s="204"/>
      <c r="E202" s="204"/>
      <c r="F202" s="204"/>
      <c r="G202" s="219"/>
      <c r="H202" s="204"/>
      <c r="I202" s="204"/>
      <c r="J202" s="204"/>
      <c r="K202" s="221"/>
    </row>
    <row r="203" spans="2:11" customFormat="1" ht="15" customHeight="1">
      <c r="B203" s="209"/>
      <c r="C203" s="195" t="s">
        <v>2377</v>
      </c>
      <c r="D203" s="195"/>
      <c r="E203" s="195"/>
      <c r="F203" s="207" t="s">
        <v>40</v>
      </c>
      <c r="G203" s="195"/>
      <c r="H203" s="290" t="s">
        <v>2388</v>
      </c>
      <c r="I203" s="290"/>
      <c r="J203" s="290"/>
      <c r="K203" s="221"/>
    </row>
    <row r="204" spans="2:11" customFormat="1" ht="15" customHeight="1">
      <c r="B204" s="209"/>
      <c r="C204" s="195"/>
      <c r="D204" s="195"/>
      <c r="E204" s="195"/>
      <c r="F204" s="207" t="s">
        <v>41</v>
      </c>
      <c r="G204" s="195"/>
      <c r="H204" s="290" t="s">
        <v>2389</v>
      </c>
      <c r="I204" s="290"/>
      <c r="J204" s="290"/>
      <c r="K204" s="221"/>
    </row>
    <row r="205" spans="2:11" customFormat="1" ht="15" customHeight="1">
      <c r="B205" s="209"/>
      <c r="C205" s="195"/>
      <c r="D205" s="195"/>
      <c r="E205" s="195"/>
      <c r="F205" s="207" t="s">
        <v>44</v>
      </c>
      <c r="G205" s="195"/>
      <c r="H205" s="290" t="s">
        <v>2390</v>
      </c>
      <c r="I205" s="290"/>
      <c r="J205" s="290"/>
      <c r="K205" s="221"/>
    </row>
    <row r="206" spans="2:11" customFormat="1" ht="15" customHeight="1">
      <c r="B206" s="209"/>
      <c r="C206" s="195"/>
      <c r="D206" s="195"/>
      <c r="E206" s="195"/>
      <c r="F206" s="207" t="s">
        <v>42</v>
      </c>
      <c r="G206" s="195"/>
      <c r="H206" s="290" t="s">
        <v>2391</v>
      </c>
      <c r="I206" s="290"/>
      <c r="J206" s="290"/>
      <c r="K206" s="221"/>
    </row>
    <row r="207" spans="2:11" customFormat="1" ht="15" customHeight="1">
      <c r="B207" s="209"/>
      <c r="C207" s="195"/>
      <c r="D207" s="195"/>
      <c r="E207" s="195"/>
      <c r="F207" s="207" t="s">
        <v>43</v>
      </c>
      <c r="G207" s="195"/>
      <c r="H207" s="290" t="s">
        <v>2392</v>
      </c>
      <c r="I207" s="290"/>
      <c r="J207" s="290"/>
      <c r="K207" s="221"/>
    </row>
    <row r="208" spans="2:11" customFormat="1" ht="15" customHeight="1">
      <c r="B208" s="209"/>
      <c r="C208" s="195"/>
      <c r="D208" s="195"/>
      <c r="E208" s="195"/>
      <c r="F208" s="207"/>
      <c r="G208" s="195"/>
      <c r="H208" s="195"/>
      <c r="I208" s="195"/>
      <c r="J208" s="195"/>
      <c r="K208" s="221"/>
    </row>
    <row r="209" spans="2:11" customFormat="1" ht="15" customHeight="1">
      <c r="B209" s="209"/>
      <c r="C209" s="195" t="s">
        <v>2331</v>
      </c>
      <c r="D209" s="195"/>
      <c r="E209" s="195"/>
      <c r="F209" s="207" t="s">
        <v>75</v>
      </c>
      <c r="G209" s="195"/>
      <c r="H209" s="290" t="s">
        <v>2393</v>
      </c>
      <c r="I209" s="290"/>
      <c r="J209" s="290"/>
      <c r="K209" s="221"/>
    </row>
    <row r="210" spans="2:11" customFormat="1" ht="15" customHeight="1">
      <c r="B210" s="209"/>
      <c r="C210" s="195"/>
      <c r="D210" s="195"/>
      <c r="E210" s="195"/>
      <c r="F210" s="207" t="s">
        <v>2227</v>
      </c>
      <c r="G210" s="195"/>
      <c r="H210" s="290" t="s">
        <v>2228</v>
      </c>
      <c r="I210" s="290"/>
      <c r="J210" s="290"/>
      <c r="K210" s="221"/>
    </row>
    <row r="211" spans="2:11" customFormat="1" ht="15" customHeight="1">
      <c r="B211" s="209"/>
      <c r="C211" s="195"/>
      <c r="D211" s="195"/>
      <c r="E211" s="195"/>
      <c r="F211" s="207" t="s">
        <v>2225</v>
      </c>
      <c r="G211" s="195"/>
      <c r="H211" s="290" t="s">
        <v>2394</v>
      </c>
      <c r="I211" s="290"/>
      <c r="J211" s="290"/>
      <c r="K211" s="221"/>
    </row>
    <row r="212" spans="2:11" customFormat="1" ht="15" customHeight="1">
      <c r="B212" s="318"/>
      <c r="C212" s="195"/>
      <c r="D212" s="195"/>
      <c r="E212" s="195"/>
      <c r="F212" s="207" t="s">
        <v>2229</v>
      </c>
      <c r="G212" s="234"/>
      <c r="H212" s="291" t="s">
        <v>2230</v>
      </c>
      <c r="I212" s="291"/>
      <c r="J212" s="291"/>
      <c r="K212" s="319"/>
    </row>
    <row r="213" spans="2:11" customFormat="1" ht="15" customHeight="1">
      <c r="B213" s="318"/>
      <c r="C213" s="195"/>
      <c r="D213" s="195"/>
      <c r="E213" s="195"/>
      <c r="F213" s="207" t="s">
        <v>2231</v>
      </c>
      <c r="G213" s="234"/>
      <c r="H213" s="291" t="s">
        <v>2395</v>
      </c>
      <c r="I213" s="291"/>
      <c r="J213" s="291"/>
      <c r="K213" s="319"/>
    </row>
    <row r="214" spans="2:11" customFormat="1" ht="15" customHeight="1">
      <c r="B214" s="318"/>
      <c r="C214" s="195"/>
      <c r="D214" s="195"/>
      <c r="E214" s="195"/>
      <c r="F214" s="207"/>
      <c r="G214" s="234"/>
      <c r="H214" s="225"/>
      <c r="I214" s="225"/>
      <c r="J214" s="225"/>
      <c r="K214" s="319"/>
    </row>
    <row r="215" spans="2:11" customFormat="1" ht="15" customHeight="1">
      <c r="B215" s="318"/>
      <c r="C215" s="195" t="s">
        <v>2355</v>
      </c>
      <c r="D215" s="195"/>
      <c r="E215" s="195"/>
      <c r="F215" s="207">
        <v>1</v>
      </c>
      <c r="G215" s="234"/>
      <c r="H215" s="291" t="s">
        <v>2396</v>
      </c>
      <c r="I215" s="291"/>
      <c r="J215" s="291"/>
      <c r="K215" s="319"/>
    </row>
    <row r="216" spans="2:11" customFormat="1" ht="15" customHeight="1">
      <c r="B216" s="318"/>
      <c r="C216" s="195"/>
      <c r="D216" s="195"/>
      <c r="E216" s="195"/>
      <c r="F216" s="207">
        <v>2</v>
      </c>
      <c r="G216" s="234"/>
      <c r="H216" s="291" t="s">
        <v>2397</v>
      </c>
      <c r="I216" s="291"/>
      <c r="J216" s="291"/>
      <c r="K216" s="319"/>
    </row>
    <row r="217" spans="2:11" customFormat="1" ht="15" customHeight="1">
      <c r="B217" s="318"/>
      <c r="C217" s="195"/>
      <c r="D217" s="195"/>
      <c r="E217" s="195"/>
      <c r="F217" s="207">
        <v>3</v>
      </c>
      <c r="G217" s="234"/>
      <c r="H217" s="291" t="s">
        <v>2398</v>
      </c>
      <c r="I217" s="291"/>
      <c r="J217" s="291"/>
      <c r="K217" s="319"/>
    </row>
    <row r="218" spans="2:11" customFormat="1" ht="15" customHeight="1">
      <c r="B218" s="318"/>
      <c r="C218" s="195"/>
      <c r="D218" s="195"/>
      <c r="E218" s="195"/>
      <c r="F218" s="207">
        <v>4</v>
      </c>
      <c r="G218" s="234"/>
      <c r="H218" s="291" t="s">
        <v>2399</v>
      </c>
      <c r="I218" s="291"/>
      <c r="J218" s="291"/>
      <c r="K218" s="319"/>
    </row>
    <row r="219" spans="2:11" customFormat="1" ht="12.75" customHeight="1">
      <c r="B219" s="320"/>
      <c r="C219" s="321"/>
      <c r="D219" s="321"/>
      <c r="E219" s="321"/>
      <c r="F219" s="321"/>
      <c r="G219" s="321"/>
      <c r="H219" s="321"/>
      <c r="I219" s="321"/>
      <c r="J219" s="321"/>
      <c r="K219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9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 ht="12" customHeight="1">
      <c r="B8" s="20"/>
      <c r="D8" s="27" t="s">
        <v>116</v>
      </c>
      <c r="L8" s="20"/>
    </row>
    <row r="9" spans="2:46" s="1" customFormat="1" ht="16.5" customHeight="1">
      <c r="B9" s="32"/>
      <c r="E9" s="280" t="s">
        <v>117</v>
      </c>
      <c r="F9" s="282"/>
      <c r="G9" s="282"/>
      <c r="H9" s="282"/>
      <c r="L9" s="32"/>
    </row>
    <row r="10" spans="2:46" s="1" customFormat="1" ht="12" customHeight="1">
      <c r="B10" s="32"/>
      <c r="D10" s="27" t="s">
        <v>118</v>
      </c>
      <c r="L10" s="32"/>
    </row>
    <row r="11" spans="2:46" s="1" customFormat="1" ht="16.5" customHeight="1">
      <c r="B11" s="32"/>
      <c r="E11" s="244" t="s">
        <v>119</v>
      </c>
      <c r="F11" s="282"/>
      <c r="G11" s="282"/>
      <c r="H11" s="2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83" t="str">
        <f>'Rekapitulace stavby'!E14</f>
        <v>Vyplň údaj</v>
      </c>
      <c r="F20" s="250"/>
      <c r="G20" s="250"/>
      <c r="H20" s="250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1"/>
      <c r="E29" s="254" t="s">
        <v>19</v>
      </c>
      <c r="F29" s="254"/>
      <c r="G29" s="254"/>
      <c r="H29" s="254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35</v>
      </c>
      <c r="J32" s="63">
        <f>ROUND(J96,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2" t="s">
        <v>39</v>
      </c>
      <c r="E35" s="27" t="s">
        <v>40</v>
      </c>
      <c r="F35" s="83">
        <f>ROUND((SUM(BE96:BE495)),  2)</f>
        <v>0</v>
      </c>
      <c r="I35" s="93">
        <v>0.21</v>
      </c>
      <c r="J35" s="83">
        <f>ROUND(((SUM(BE96:BE495))*I35),  2)</f>
        <v>0</v>
      </c>
      <c r="L35" s="32"/>
    </row>
    <row r="36" spans="2:12" s="1" customFormat="1" ht="14.45" customHeight="1">
      <c r="B36" s="32"/>
      <c r="E36" s="27" t="s">
        <v>41</v>
      </c>
      <c r="F36" s="83">
        <f>ROUND((SUM(BF96:BF495)),  2)</f>
        <v>0</v>
      </c>
      <c r="I36" s="93">
        <v>0.12</v>
      </c>
      <c r="J36" s="83">
        <f>ROUND(((SUM(BF96:BF495))*I36),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3">
        <f>ROUND((SUM(BG96:BG495)),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3">
        <f>ROUND((SUM(BH96:BH495)),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3">
        <f>ROUND((SUM(BI96:BI495)),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45</v>
      </c>
      <c r="E41" s="54"/>
      <c r="F41" s="54"/>
      <c r="G41" s="96" t="s">
        <v>46</v>
      </c>
      <c r="H41" s="97" t="s">
        <v>47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120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280" t="str">
        <f>E7</f>
        <v>FN Brno - Rekonstrukce kliniky dětských infekčních nemocí a energeticky úsporná opatření objektu S</v>
      </c>
      <c r="F50" s="281"/>
      <c r="G50" s="281"/>
      <c r="H50" s="281"/>
      <c r="L50" s="32"/>
    </row>
    <row r="51" spans="2:47" ht="12" customHeight="1">
      <c r="B51" s="20"/>
      <c r="C51" s="27" t="s">
        <v>116</v>
      </c>
      <c r="L51" s="20"/>
    </row>
    <row r="52" spans="2:47" s="1" customFormat="1" ht="16.5" customHeight="1">
      <c r="B52" s="32"/>
      <c r="E52" s="280" t="s">
        <v>117</v>
      </c>
      <c r="F52" s="282"/>
      <c r="G52" s="282"/>
      <c r="H52" s="282"/>
      <c r="L52" s="32"/>
    </row>
    <row r="53" spans="2:47" s="1" customFormat="1" ht="12" customHeight="1">
      <c r="B53" s="32"/>
      <c r="C53" s="27" t="s">
        <v>118</v>
      </c>
      <c r="L53" s="32"/>
    </row>
    <row r="54" spans="2:47" s="1" customFormat="1" ht="16.5" customHeight="1">
      <c r="B54" s="32"/>
      <c r="E54" s="244" t="str">
        <f>E11</f>
        <v>D.1.1 BP_2 - ASŘ Bourací práce</v>
      </c>
      <c r="F54" s="282"/>
      <c r="G54" s="282"/>
      <c r="H54" s="282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 xml:space="preserve"> </v>
      </c>
      <c r="I58" s="27" t="s">
        <v>30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28</v>
      </c>
      <c r="F59" s="25" t="str">
        <f>IF(E20="","",E20)</f>
        <v>Vyplň údaj</v>
      </c>
      <c r="I59" s="27" t="s">
        <v>32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121</v>
      </c>
      <c r="D61" s="94"/>
      <c r="E61" s="94"/>
      <c r="F61" s="94"/>
      <c r="G61" s="94"/>
      <c r="H61" s="94"/>
      <c r="I61" s="94"/>
      <c r="J61" s="101" t="s">
        <v>122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67</v>
      </c>
      <c r="J63" s="63">
        <f>J96</f>
        <v>0</v>
      </c>
      <c r="L63" s="32"/>
      <c r="AU63" s="17" t="s">
        <v>123</v>
      </c>
    </row>
    <row r="64" spans="2:47" s="8" customFormat="1" ht="24.95" customHeight="1">
      <c r="B64" s="103"/>
      <c r="D64" s="104" t="s">
        <v>124</v>
      </c>
      <c r="E64" s="105"/>
      <c r="F64" s="105"/>
      <c r="G64" s="105"/>
      <c r="H64" s="105"/>
      <c r="I64" s="105"/>
      <c r="J64" s="106">
        <f>J97</f>
        <v>0</v>
      </c>
      <c r="L64" s="103"/>
    </row>
    <row r="65" spans="2:12" s="9" customFormat="1" ht="19.899999999999999" customHeight="1">
      <c r="B65" s="107"/>
      <c r="D65" s="108" t="s">
        <v>125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>
      <c r="B66" s="107"/>
      <c r="D66" s="108" t="s">
        <v>126</v>
      </c>
      <c r="E66" s="109"/>
      <c r="F66" s="109"/>
      <c r="G66" s="109"/>
      <c r="H66" s="109"/>
      <c r="I66" s="109"/>
      <c r="J66" s="110">
        <f>J338</f>
        <v>0</v>
      </c>
      <c r="L66" s="107"/>
    </row>
    <row r="67" spans="2:12" s="8" customFormat="1" ht="24.95" customHeight="1">
      <c r="B67" s="103"/>
      <c r="D67" s="104" t="s">
        <v>127</v>
      </c>
      <c r="E67" s="105"/>
      <c r="F67" s="105"/>
      <c r="G67" s="105"/>
      <c r="H67" s="105"/>
      <c r="I67" s="105"/>
      <c r="J67" s="106">
        <f>J373</f>
        <v>0</v>
      </c>
      <c r="L67" s="103"/>
    </row>
    <row r="68" spans="2:12" s="9" customFormat="1" ht="19.899999999999999" customHeight="1">
      <c r="B68" s="107"/>
      <c r="D68" s="108" t="s">
        <v>128</v>
      </c>
      <c r="E68" s="109"/>
      <c r="F68" s="109"/>
      <c r="G68" s="109"/>
      <c r="H68" s="109"/>
      <c r="I68" s="109"/>
      <c r="J68" s="110">
        <f>J374</f>
        <v>0</v>
      </c>
      <c r="L68" s="107"/>
    </row>
    <row r="69" spans="2:12" s="9" customFormat="1" ht="19.899999999999999" customHeight="1">
      <c r="B69" s="107"/>
      <c r="D69" s="108" t="s">
        <v>129</v>
      </c>
      <c r="E69" s="109"/>
      <c r="F69" s="109"/>
      <c r="G69" s="109"/>
      <c r="H69" s="109"/>
      <c r="I69" s="109"/>
      <c r="J69" s="110">
        <f>J400</f>
        <v>0</v>
      </c>
      <c r="L69" s="107"/>
    </row>
    <row r="70" spans="2:12" s="9" customFormat="1" ht="19.899999999999999" customHeight="1">
      <c r="B70" s="107"/>
      <c r="D70" s="108" t="s">
        <v>130</v>
      </c>
      <c r="E70" s="109"/>
      <c r="F70" s="109"/>
      <c r="G70" s="109"/>
      <c r="H70" s="109"/>
      <c r="I70" s="109"/>
      <c r="J70" s="110">
        <f>J411</f>
        <v>0</v>
      </c>
      <c r="L70" s="107"/>
    </row>
    <row r="71" spans="2:12" s="9" customFormat="1" ht="19.899999999999999" customHeight="1">
      <c r="B71" s="107"/>
      <c r="D71" s="108" t="s">
        <v>131</v>
      </c>
      <c r="E71" s="109"/>
      <c r="F71" s="109"/>
      <c r="G71" s="109"/>
      <c r="H71" s="109"/>
      <c r="I71" s="109"/>
      <c r="J71" s="110">
        <f>J418</f>
        <v>0</v>
      </c>
      <c r="L71" s="107"/>
    </row>
    <row r="72" spans="2:12" s="9" customFormat="1" ht="19.899999999999999" customHeight="1">
      <c r="B72" s="107"/>
      <c r="D72" s="108" t="s">
        <v>132</v>
      </c>
      <c r="E72" s="109"/>
      <c r="F72" s="109"/>
      <c r="G72" s="109"/>
      <c r="H72" s="109"/>
      <c r="I72" s="109"/>
      <c r="J72" s="110">
        <f>J438</f>
        <v>0</v>
      </c>
      <c r="L72" s="107"/>
    </row>
    <row r="73" spans="2:12" s="9" customFormat="1" ht="19.899999999999999" customHeight="1">
      <c r="B73" s="107"/>
      <c r="D73" s="108" t="s">
        <v>133</v>
      </c>
      <c r="E73" s="109"/>
      <c r="F73" s="109"/>
      <c r="G73" s="109"/>
      <c r="H73" s="109"/>
      <c r="I73" s="109"/>
      <c r="J73" s="110">
        <f>J450</f>
        <v>0</v>
      </c>
      <c r="L73" s="107"/>
    </row>
    <row r="74" spans="2:12" s="9" customFormat="1" ht="19.899999999999999" customHeight="1">
      <c r="B74" s="107"/>
      <c r="D74" s="108" t="s">
        <v>134</v>
      </c>
      <c r="E74" s="109"/>
      <c r="F74" s="109"/>
      <c r="G74" s="109"/>
      <c r="H74" s="109"/>
      <c r="I74" s="109"/>
      <c r="J74" s="110">
        <f>J478</f>
        <v>0</v>
      </c>
      <c r="L74" s="107"/>
    </row>
    <row r="75" spans="2:12" s="1" customFormat="1" ht="21.75" customHeight="1">
      <c r="B75" s="32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>
      <c r="B81" s="32"/>
      <c r="C81" s="21" t="s">
        <v>135</v>
      </c>
      <c r="L81" s="32"/>
    </row>
    <row r="82" spans="2:63" s="1" customFormat="1" ht="6.95" customHeight="1">
      <c r="B82" s="32"/>
      <c r="L82" s="32"/>
    </row>
    <row r="83" spans="2:63" s="1" customFormat="1" ht="12" customHeight="1">
      <c r="B83" s="32"/>
      <c r="C83" s="27" t="s">
        <v>16</v>
      </c>
      <c r="L83" s="32"/>
    </row>
    <row r="84" spans="2:63" s="1" customFormat="1" ht="16.5" customHeight="1">
      <c r="B84" s="32"/>
      <c r="E84" s="280" t="str">
        <f>E7</f>
        <v>FN Brno - Rekonstrukce kliniky dětských infekčních nemocí a energeticky úsporná opatření objektu S</v>
      </c>
      <c r="F84" s="281"/>
      <c r="G84" s="281"/>
      <c r="H84" s="281"/>
      <c r="L84" s="32"/>
    </row>
    <row r="85" spans="2:63" ht="12" customHeight="1">
      <c r="B85" s="20"/>
      <c r="C85" s="27" t="s">
        <v>116</v>
      </c>
      <c r="L85" s="20"/>
    </row>
    <row r="86" spans="2:63" s="1" customFormat="1" ht="16.5" customHeight="1">
      <c r="B86" s="32"/>
      <c r="E86" s="280" t="s">
        <v>117</v>
      </c>
      <c r="F86" s="282"/>
      <c r="G86" s="282"/>
      <c r="H86" s="282"/>
      <c r="L86" s="32"/>
    </row>
    <row r="87" spans="2:63" s="1" customFormat="1" ht="12" customHeight="1">
      <c r="B87" s="32"/>
      <c r="C87" s="27" t="s">
        <v>118</v>
      </c>
      <c r="L87" s="32"/>
    </row>
    <row r="88" spans="2:63" s="1" customFormat="1" ht="16.5" customHeight="1">
      <c r="B88" s="32"/>
      <c r="E88" s="244" t="str">
        <f>E11</f>
        <v>D.1.1 BP_2 - ASŘ Bourací práce</v>
      </c>
      <c r="F88" s="282"/>
      <c r="G88" s="282"/>
      <c r="H88" s="282"/>
      <c r="L88" s="32"/>
    </row>
    <row r="89" spans="2:63" s="1" customFormat="1" ht="6.95" customHeight="1">
      <c r="B89" s="32"/>
      <c r="L89" s="32"/>
    </row>
    <row r="90" spans="2:63" s="1" customFormat="1" ht="12" customHeight="1">
      <c r="B90" s="32"/>
      <c r="C90" s="27" t="s">
        <v>21</v>
      </c>
      <c r="F90" s="25" t="str">
        <f>F14</f>
        <v xml:space="preserve"> </v>
      </c>
      <c r="I90" s="27" t="s">
        <v>23</v>
      </c>
      <c r="J90" s="49" t="str">
        <f>IF(J14="","",J14)</f>
        <v>31. 8. 2025</v>
      </c>
      <c r="L90" s="32"/>
    </row>
    <row r="91" spans="2:63" s="1" customFormat="1" ht="6.95" customHeight="1">
      <c r="B91" s="32"/>
      <c r="L91" s="32"/>
    </row>
    <row r="92" spans="2:63" s="1" customFormat="1" ht="15.2" customHeight="1">
      <c r="B92" s="32"/>
      <c r="C92" s="27" t="s">
        <v>25</v>
      </c>
      <c r="F92" s="25" t="str">
        <f>E17</f>
        <v xml:space="preserve"> </v>
      </c>
      <c r="I92" s="27" t="s">
        <v>30</v>
      </c>
      <c r="J92" s="30" t="str">
        <f>E23</f>
        <v xml:space="preserve"> </v>
      </c>
      <c r="L92" s="32"/>
    </row>
    <row r="93" spans="2:63" s="1" customFormat="1" ht="15.2" customHeight="1">
      <c r="B93" s="32"/>
      <c r="C93" s="27" t="s">
        <v>28</v>
      </c>
      <c r="F93" s="25" t="str">
        <f>IF(E20="","",E20)</f>
        <v>Vyplň údaj</v>
      </c>
      <c r="I93" s="27" t="s">
        <v>32</v>
      </c>
      <c r="J93" s="30" t="str">
        <f>E26</f>
        <v xml:space="preserve"> </v>
      </c>
      <c r="L93" s="32"/>
    </row>
    <row r="94" spans="2:63" s="1" customFormat="1" ht="10.35" customHeight="1">
      <c r="B94" s="32"/>
      <c r="L94" s="32"/>
    </row>
    <row r="95" spans="2:63" s="10" customFormat="1" ht="29.25" customHeight="1">
      <c r="B95" s="111"/>
      <c r="C95" s="112" t="s">
        <v>136</v>
      </c>
      <c r="D95" s="113" t="s">
        <v>54</v>
      </c>
      <c r="E95" s="113" t="s">
        <v>50</v>
      </c>
      <c r="F95" s="113" t="s">
        <v>51</v>
      </c>
      <c r="G95" s="113" t="s">
        <v>137</v>
      </c>
      <c r="H95" s="113" t="s">
        <v>138</v>
      </c>
      <c r="I95" s="113" t="s">
        <v>139</v>
      </c>
      <c r="J95" s="113" t="s">
        <v>122</v>
      </c>
      <c r="K95" s="114" t="s">
        <v>140</v>
      </c>
      <c r="L95" s="111"/>
      <c r="M95" s="56" t="s">
        <v>19</v>
      </c>
      <c r="N95" s="57" t="s">
        <v>39</v>
      </c>
      <c r="O95" s="57" t="s">
        <v>141</v>
      </c>
      <c r="P95" s="57" t="s">
        <v>142</v>
      </c>
      <c r="Q95" s="57" t="s">
        <v>143</v>
      </c>
      <c r="R95" s="57" t="s">
        <v>144</v>
      </c>
      <c r="S95" s="57" t="s">
        <v>145</v>
      </c>
      <c r="T95" s="58" t="s">
        <v>146</v>
      </c>
    </row>
    <row r="96" spans="2:63" s="1" customFormat="1" ht="22.9" customHeight="1">
      <c r="B96" s="32"/>
      <c r="C96" s="61" t="s">
        <v>147</v>
      </c>
      <c r="J96" s="115">
        <f>BK96</f>
        <v>0</v>
      </c>
      <c r="L96" s="32"/>
      <c r="M96" s="59"/>
      <c r="N96" s="50"/>
      <c r="O96" s="50"/>
      <c r="P96" s="116">
        <f>P97+P373</f>
        <v>0</v>
      </c>
      <c r="Q96" s="50"/>
      <c r="R96" s="116">
        <f>R97+R373</f>
        <v>0</v>
      </c>
      <c r="S96" s="50"/>
      <c r="T96" s="117">
        <f>T97+T373</f>
        <v>336.08273250000002</v>
      </c>
      <c r="AT96" s="17" t="s">
        <v>68</v>
      </c>
      <c r="AU96" s="17" t="s">
        <v>123</v>
      </c>
      <c r="BK96" s="118">
        <f>BK97+BK373</f>
        <v>0</v>
      </c>
    </row>
    <row r="97" spans="2:65" s="11" customFormat="1" ht="25.9" customHeight="1">
      <c r="B97" s="119"/>
      <c r="D97" s="120" t="s">
        <v>68</v>
      </c>
      <c r="E97" s="121" t="s">
        <v>148</v>
      </c>
      <c r="F97" s="121" t="s">
        <v>149</v>
      </c>
      <c r="I97" s="122"/>
      <c r="J97" s="123">
        <f>BK97</f>
        <v>0</v>
      </c>
      <c r="L97" s="119"/>
      <c r="M97" s="124"/>
      <c r="P97" s="125">
        <f>P98+P338</f>
        <v>0</v>
      </c>
      <c r="R97" s="125">
        <f>R98+R338</f>
        <v>0</v>
      </c>
      <c r="T97" s="126">
        <f>T98+T338</f>
        <v>214.717983</v>
      </c>
      <c r="AR97" s="120" t="s">
        <v>76</v>
      </c>
      <c r="AT97" s="127" t="s">
        <v>68</v>
      </c>
      <c r="AU97" s="127" t="s">
        <v>69</v>
      </c>
      <c r="AY97" s="120" t="s">
        <v>150</v>
      </c>
      <c r="BK97" s="128">
        <f>BK98+BK338</f>
        <v>0</v>
      </c>
    </row>
    <row r="98" spans="2:65" s="11" customFormat="1" ht="22.9" customHeight="1">
      <c r="B98" s="119"/>
      <c r="D98" s="120" t="s">
        <v>68</v>
      </c>
      <c r="E98" s="129" t="s">
        <v>151</v>
      </c>
      <c r="F98" s="129" t="s">
        <v>152</v>
      </c>
      <c r="I98" s="122"/>
      <c r="J98" s="130">
        <f>BK98</f>
        <v>0</v>
      </c>
      <c r="L98" s="119"/>
      <c r="M98" s="124"/>
      <c r="P98" s="125">
        <f>SUM(P99:P337)</f>
        <v>0</v>
      </c>
      <c r="R98" s="125">
        <f>SUM(R99:R337)</f>
        <v>0</v>
      </c>
      <c r="T98" s="126">
        <f>SUM(T99:T337)</f>
        <v>214.717983</v>
      </c>
      <c r="AR98" s="120" t="s">
        <v>76</v>
      </c>
      <c r="AT98" s="127" t="s">
        <v>68</v>
      </c>
      <c r="AU98" s="127" t="s">
        <v>76</v>
      </c>
      <c r="AY98" s="120" t="s">
        <v>150</v>
      </c>
      <c r="BK98" s="128">
        <f>SUM(BK99:BK337)</f>
        <v>0</v>
      </c>
    </row>
    <row r="99" spans="2:65" s="1" customFormat="1" ht="21.75" customHeight="1">
      <c r="B99" s="32"/>
      <c r="C99" s="131" t="s">
        <v>76</v>
      </c>
      <c r="D99" s="131" t="s">
        <v>153</v>
      </c>
      <c r="E99" s="132" t="s">
        <v>154</v>
      </c>
      <c r="F99" s="133" t="s">
        <v>155</v>
      </c>
      <c r="G99" s="134" t="s">
        <v>156</v>
      </c>
      <c r="H99" s="135">
        <v>1869.75</v>
      </c>
      <c r="I99" s="136"/>
      <c r="J99" s="137">
        <f>ROUND(I99*H99,2)</f>
        <v>0</v>
      </c>
      <c r="K99" s="133" t="s">
        <v>157</v>
      </c>
      <c r="L99" s="32"/>
      <c r="M99" s="138" t="s">
        <v>19</v>
      </c>
      <c r="N99" s="139" t="s">
        <v>40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158</v>
      </c>
      <c r="AT99" s="142" t="s">
        <v>153</v>
      </c>
      <c r="AU99" s="142" t="s">
        <v>78</v>
      </c>
      <c r="AY99" s="17" t="s">
        <v>150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76</v>
      </c>
      <c r="BK99" s="143">
        <f>ROUND(I99*H99,2)</f>
        <v>0</v>
      </c>
      <c r="BL99" s="17" t="s">
        <v>158</v>
      </c>
      <c r="BM99" s="142" t="s">
        <v>159</v>
      </c>
    </row>
    <row r="100" spans="2:65" s="1" customFormat="1">
      <c r="B100" s="32"/>
      <c r="D100" s="144" t="s">
        <v>160</v>
      </c>
      <c r="F100" s="145" t="s">
        <v>161</v>
      </c>
      <c r="I100" s="146"/>
      <c r="L100" s="32"/>
      <c r="M100" s="147"/>
      <c r="T100" s="53"/>
      <c r="AT100" s="17" t="s">
        <v>160</v>
      </c>
      <c r="AU100" s="17" t="s">
        <v>78</v>
      </c>
    </row>
    <row r="101" spans="2:65" s="1" customFormat="1">
      <c r="B101" s="32"/>
      <c r="D101" s="148" t="s">
        <v>162</v>
      </c>
      <c r="F101" s="149" t="s">
        <v>163</v>
      </c>
      <c r="I101" s="146"/>
      <c r="L101" s="32"/>
      <c r="M101" s="147"/>
      <c r="T101" s="53"/>
      <c r="AT101" s="17" t="s">
        <v>162</v>
      </c>
      <c r="AU101" s="17" t="s">
        <v>78</v>
      </c>
    </row>
    <row r="102" spans="2:65" s="12" customFormat="1">
      <c r="B102" s="150"/>
      <c r="D102" s="144" t="s">
        <v>164</v>
      </c>
      <c r="E102" s="151" t="s">
        <v>19</v>
      </c>
      <c r="F102" s="152" t="s">
        <v>165</v>
      </c>
      <c r="H102" s="151" t="s">
        <v>19</v>
      </c>
      <c r="I102" s="153"/>
      <c r="L102" s="150"/>
      <c r="M102" s="154"/>
      <c r="T102" s="155"/>
      <c r="AT102" s="151" t="s">
        <v>164</v>
      </c>
      <c r="AU102" s="151" t="s">
        <v>78</v>
      </c>
      <c r="AV102" s="12" t="s">
        <v>76</v>
      </c>
      <c r="AW102" s="12" t="s">
        <v>31</v>
      </c>
      <c r="AX102" s="12" t="s">
        <v>69</v>
      </c>
      <c r="AY102" s="151" t="s">
        <v>150</v>
      </c>
    </row>
    <row r="103" spans="2:65" s="12" customFormat="1">
      <c r="B103" s="150"/>
      <c r="D103" s="144" t="s">
        <v>164</v>
      </c>
      <c r="E103" s="151" t="s">
        <v>19</v>
      </c>
      <c r="F103" s="152" t="s">
        <v>166</v>
      </c>
      <c r="H103" s="151" t="s">
        <v>19</v>
      </c>
      <c r="I103" s="153"/>
      <c r="L103" s="150"/>
      <c r="M103" s="154"/>
      <c r="T103" s="155"/>
      <c r="AT103" s="151" t="s">
        <v>164</v>
      </c>
      <c r="AU103" s="151" t="s">
        <v>78</v>
      </c>
      <c r="AV103" s="12" t="s">
        <v>76</v>
      </c>
      <c r="AW103" s="12" t="s">
        <v>31</v>
      </c>
      <c r="AX103" s="12" t="s">
        <v>69</v>
      </c>
      <c r="AY103" s="151" t="s">
        <v>150</v>
      </c>
    </row>
    <row r="104" spans="2:65" s="13" customFormat="1">
      <c r="B104" s="156"/>
      <c r="D104" s="144" t="s">
        <v>164</v>
      </c>
      <c r="E104" s="157" t="s">
        <v>19</v>
      </c>
      <c r="F104" s="158" t="s">
        <v>167</v>
      </c>
      <c r="H104" s="159">
        <v>1086</v>
      </c>
      <c r="I104" s="160"/>
      <c r="L104" s="156"/>
      <c r="M104" s="161"/>
      <c r="T104" s="162"/>
      <c r="AT104" s="157" t="s">
        <v>164</v>
      </c>
      <c r="AU104" s="157" t="s">
        <v>78</v>
      </c>
      <c r="AV104" s="13" t="s">
        <v>78</v>
      </c>
      <c r="AW104" s="13" t="s">
        <v>31</v>
      </c>
      <c r="AX104" s="13" t="s">
        <v>69</v>
      </c>
      <c r="AY104" s="157" t="s">
        <v>150</v>
      </c>
    </row>
    <row r="105" spans="2:65" s="13" customFormat="1">
      <c r="B105" s="156"/>
      <c r="D105" s="144" t="s">
        <v>164</v>
      </c>
      <c r="E105" s="157" t="s">
        <v>19</v>
      </c>
      <c r="F105" s="158" t="s">
        <v>168</v>
      </c>
      <c r="H105" s="159">
        <v>457.5</v>
      </c>
      <c r="I105" s="160"/>
      <c r="L105" s="156"/>
      <c r="M105" s="161"/>
      <c r="T105" s="162"/>
      <c r="AT105" s="157" t="s">
        <v>164</v>
      </c>
      <c r="AU105" s="157" t="s">
        <v>78</v>
      </c>
      <c r="AV105" s="13" t="s">
        <v>78</v>
      </c>
      <c r="AW105" s="13" t="s">
        <v>31</v>
      </c>
      <c r="AX105" s="13" t="s">
        <v>69</v>
      </c>
      <c r="AY105" s="157" t="s">
        <v>150</v>
      </c>
    </row>
    <row r="106" spans="2:65" s="13" customFormat="1">
      <c r="B106" s="156"/>
      <c r="D106" s="144" t="s">
        <v>164</v>
      </c>
      <c r="E106" s="157" t="s">
        <v>19</v>
      </c>
      <c r="F106" s="158" t="s">
        <v>169</v>
      </c>
      <c r="H106" s="159">
        <v>274.5</v>
      </c>
      <c r="I106" s="160"/>
      <c r="L106" s="156"/>
      <c r="M106" s="161"/>
      <c r="T106" s="162"/>
      <c r="AT106" s="157" t="s">
        <v>164</v>
      </c>
      <c r="AU106" s="157" t="s">
        <v>78</v>
      </c>
      <c r="AV106" s="13" t="s">
        <v>78</v>
      </c>
      <c r="AW106" s="13" t="s">
        <v>31</v>
      </c>
      <c r="AX106" s="13" t="s">
        <v>69</v>
      </c>
      <c r="AY106" s="157" t="s">
        <v>150</v>
      </c>
    </row>
    <row r="107" spans="2:65" s="13" customFormat="1">
      <c r="B107" s="156"/>
      <c r="D107" s="144" t="s">
        <v>164</v>
      </c>
      <c r="E107" s="157" t="s">
        <v>19</v>
      </c>
      <c r="F107" s="158" t="s">
        <v>170</v>
      </c>
      <c r="H107" s="159">
        <v>51.75</v>
      </c>
      <c r="I107" s="160"/>
      <c r="L107" s="156"/>
      <c r="M107" s="161"/>
      <c r="T107" s="162"/>
      <c r="AT107" s="157" t="s">
        <v>164</v>
      </c>
      <c r="AU107" s="157" t="s">
        <v>78</v>
      </c>
      <c r="AV107" s="13" t="s">
        <v>78</v>
      </c>
      <c r="AW107" s="13" t="s">
        <v>31</v>
      </c>
      <c r="AX107" s="13" t="s">
        <v>69</v>
      </c>
      <c r="AY107" s="157" t="s">
        <v>150</v>
      </c>
    </row>
    <row r="108" spans="2:65" s="14" customFormat="1">
      <c r="B108" s="163"/>
      <c r="D108" s="144" t="s">
        <v>164</v>
      </c>
      <c r="E108" s="164" t="s">
        <v>19</v>
      </c>
      <c r="F108" s="165" t="s">
        <v>171</v>
      </c>
      <c r="H108" s="166">
        <v>1869.75</v>
      </c>
      <c r="I108" s="167"/>
      <c r="L108" s="163"/>
      <c r="M108" s="168"/>
      <c r="T108" s="169"/>
      <c r="AT108" s="164" t="s">
        <v>164</v>
      </c>
      <c r="AU108" s="164" t="s">
        <v>78</v>
      </c>
      <c r="AV108" s="14" t="s">
        <v>158</v>
      </c>
      <c r="AW108" s="14" t="s">
        <v>31</v>
      </c>
      <c r="AX108" s="14" t="s">
        <v>76</v>
      </c>
      <c r="AY108" s="164" t="s">
        <v>150</v>
      </c>
    </row>
    <row r="109" spans="2:65" s="1" customFormat="1" ht="24.2" customHeight="1">
      <c r="B109" s="32"/>
      <c r="C109" s="131" t="s">
        <v>78</v>
      </c>
      <c r="D109" s="131" t="s">
        <v>153</v>
      </c>
      <c r="E109" s="132" t="s">
        <v>172</v>
      </c>
      <c r="F109" s="133" t="s">
        <v>173</v>
      </c>
      <c r="G109" s="134" t="s">
        <v>156</v>
      </c>
      <c r="H109" s="135">
        <v>224370</v>
      </c>
      <c r="I109" s="136"/>
      <c r="J109" s="137">
        <f>ROUND(I109*H109,2)</f>
        <v>0</v>
      </c>
      <c r="K109" s="133" t="s">
        <v>157</v>
      </c>
      <c r="L109" s="32"/>
      <c r="M109" s="138" t="s">
        <v>19</v>
      </c>
      <c r="N109" s="139" t="s">
        <v>40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158</v>
      </c>
      <c r="AT109" s="142" t="s">
        <v>153</v>
      </c>
      <c r="AU109" s="142" t="s">
        <v>78</v>
      </c>
      <c r="AY109" s="17" t="s">
        <v>150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76</v>
      </c>
      <c r="BK109" s="143">
        <f>ROUND(I109*H109,2)</f>
        <v>0</v>
      </c>
      <c r="BL109" s="17" t="s">
        <v>158</v>
      </c>
      <c r="BM109" s="142" t="s">
        <v>174</v>
      </c>
    </row>
    <row r="110" spans="2:65" s="1" customFormat="1">
      <c r="B110" s="32"/>
      <c r="D110" s="144" t="s">
        <v>160</v>
      </c>
      <c r="F110" s="145" t="s">
        <v>175</v>
      </c>
      <c r="I110" s="146"/>
      <c r="L110" s="32"/>
      <c r="M110" s="147"/>
      <c r="T110" s="53"/>
      <c r="AT110" s="17" t="s">
        <v>160</v>
      </c>
      <c r="AU110" s="17" t="s">
        <v>78</v>
      </c>
    </row>
    <row r="111" spans="2:65" s="1" customFormat="1">
      <c r="B111" s="32"/>
      <c r="D111" s="148" t="s">
        <v>162</v>
      </c>
      <c r="F111" s="149" t="s">
        <v>176</v>
      </c>
      <c r="I111" s="146"/>
      <c r="L111" s="32"/>
      <c r="M111" s="147"/>
      <c r="T111" s="53"/>
      <c r="AT111" s="17" t="s">
        <v>162</v>
      </c>
      <c r="AU111" s="17" t="s">
        <v>78</v>
      </c>
    </row>
    <row r="112" spans="2:65" s="12" customFormat="1">
      <c r="B112" s="150"/>
      <c r="D112" s="144" t="s">
        <v>164</v>
      </c>
      <c r="E112" s="151" t="s">
        <v>19</v>
      </c>
      <c r="F112" s="152" t="s">
        <v>177</v>
      </c>
      <c r="H112" s="151" t="s">
        <v>19</v>
      </c>
      <c r="I112" s="153"/>
      <c r="L112" s="150"/>
      <c r="M112" s="154"/>
      <c r="T112" s="155"/>
      <c r="AT112" s="151" t="s">
        <v>164</v>
      </c>
      <c r="AU112" s="151" t="s">
        <v>78</v>
      </c>
      <c r="AV112" s="12" t="s">
        <v>76</v>
      </c>
      <c r="AW112" s="12" t="s">
        <v>31</v>
      </c>
      <c r="AX112" s="12" t="s">
        <v>69</v>
      </c>
      <c r="AY112" s="151" t="s">
        <v>150</v>
      </c>
    </row>
    <row r="113" spans="2:65" s="13" customFormat="1">
      <c r="B113" s="156"/>
      <c r="D113" s="144" t="s">
        <v>164</v>
      </c>
      <c r="E113" s="157" t="s">
        <v>19</v>
      </c>
      <c r="F113" s="158" t="s">
        <v>178</v>
      </c>
      <c r="H113" s="159">
        <v>224370</v>
      </c>
      <c r="I113" s="160"/>
      <c r="L113" s="156"/>
      <c r="M113" s="161"/>
      <c r="T113" s="162"/>
      <c r="AT113" s="157" t="s">
        <v>164</v>
      </c>
      <c r="AU113" s="157" t="s">
        <v>78</v>
      </c>
      <c r="AV113" s="13" t="s">
        <v>78</v>
      </c>
      <c r="AW113" s="13" t="s">
        <v>31</v>
      </c>
      <c r="AX113" s="13" t="s">
        <v>69</v>
      </c>
      <c r="AY113" s="157" t="s">
        <v>150</v>
      </c>
    </row>
    <row r="114" spans="2:65" s="14" customFormat="1">
      <c r="B114" s="163"/>
      <c r="D114" s="144" t="s">
        <v>164</v>
      </c>
      <c r="E114" s="164" t="s">
        <v>19</v>
      </c>
      <c r="F114" s="165" t="s">
        <v>171</v>
      </c>
      <c r="H114" s="166">
        <v>224370</v>
      </c>
      <c r="I114" s="167"/>
      <c r="L114" s="163"/>
      <c r="M114" s="168"/>
      <c r="T114" s="169"/>
      <c r="AT114" s="164" t="s">
        <v>164</v>
      </c>
      <c r="AU114" s="164" t="s">
        <v>78</v>
      </c>
      <c r="AV114" s="14" t="s">
        <v>158</v>
      </c>
      <c r="AW114" s="14" t="s">
        <v>31</v>
      </c>
      <c r="AX114" s="14" t="s">
        <v>76</v>
      </c>
      <c r="AY114" s="164" t="s">
        <v>150</v>
      </c>
    </row>
    <row r="115" spans="2:65" s="1" customFormat="1" ht="21.75" customHeight="1">
      <c r="B115" s="32"/>
      <c r="C115" s="131" t="s">
        <v>98</v>
      </c>
      <c r="D115" s="131" t="s">
        <v>153</v>
      </c>
      <c r="E115" s="132" t="s">
        <v>179</v>
      </c>
      <c r="F115" s="133" t="s">
        <v>180</v>
      </c>
      <c r="G115" s="134" t="s">
        <v>156</v>
      </c>
      <c r="H115" s="135">
        <v>1869.75</v>
      </c>
      <c r="I115" s="136"/>
      <c r="J115" s="137">
        <f>ROUND(I115*H115,2)</f>
        <v>0</v>
      </c>
      <c r="K115" s="133" t="s">
        <v>157</v>
      </c>
      <c r="L115" s="32"/>
      <c r="M115" s="138" t="s">
        <v>19</v>
      </c>
      <c r="N115" s="139" t="s">
        <v>40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158</v>
      </c>
      <c r="AT115" s="142" t="s">
        <v>153</v>
      </c>
      <c r="AU115" s="142" t="s">
        <v>78</v>
      </c>
      <c r="AY115" s="17" t="s">
        <v>150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76</v>
      </c>
      <c r="BK115" s="143">
        <f>ROUND(I115*H115,2)</f>
        <v>0</v>
      </c>
      <c r="BL115" s="17" t="s">
        <v>158</v>
      </c>
      <c r="BM115" s="142" t="s">
        <v>181</v>
      </c>
    </row>
    <row r="116" spans="2:65" s="1" customFormat="1">
      <c r="B116" s="32"/>
      <c r="D116" s="144" t="s">
        <v>160</v>
      </c>
      <c r="F116" s="145" t="s">
        <v>182</v>
      </c>
      <c r="I116" s="146"/>
      <c r="L116" s="32"/>
      <c r="M116" s="147"/>
      <c r="T116" s="53"/>
      <c r="AT116" s="17" t="s">
        <v>160</v>
      </c>
      <c r="AU116" s="17" t="s">
        <v>78</v>
      </c>
    </row>
    <row r="117" spans="2:65" s="1" customFormat="1">
      <c r="B117" s="32"/>
      <c r="D117" s="148" t="s">
        <v>162</v>
      </c>
      <c r="F117" s="149" t="s">
        <v>183</v>
      </c>
      <c r="I117" s="146"/>
      <c r="L117" s="32"/>
      <c r="M117" s="147"/>
      <c r="T117" s="53"/>
      <c r="AT117" s="17" t="s">
        <v>162</v>
      </c>
      <c r="AU117" s="17" t="s">
        <v>78</v>
      </c>
    </row>
    <row r="118" spans="2:65" s="1" customFormat="1" ht="16.5" customHeight="1">
      <c r="B118" s="32"/>
      <c r="C118" s="131" t="s">
        <v>158</v>
      </c>
      <c r="D118" s="131" t="s">
        <v>153</v>
      </c>
      <c r="E118" s="132" t="s">
        <v>184</v>
      </c>
      <c r="F118" s="133" t="s">
        <v>185</v>
      </c>
      <c r="G118" s="134" t="s">
        <v>156</v>
      </c>
      <c r="H118" s="135">
        <v>1869.75</v>
      </c>
      <c r="I118" s="136"/>
      <c r="J118" s="137">
        <f>ROUND(I118*H118,2)</f>
        <v>0</v>
      </c>
      <c r="K118" s="133" t="s">
        <v>157</v>
      </c>
      <c r="L118" s="32"/>
      <c r="M118" s="138" t="s">
        <v>19</v>
      </c>
      <c r="N118" s="139" t="s">
        <v>40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158</v>
      </c>
      <c r="AT118" s="142" t="s">
        <v>153</v>
      </c>
      <c r="AU118" s="142" t="s">
        <v>78</v>
      </c>
      <c r="AY118" s="17" t="s">
        <v>150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76</v>
      </c>
      <c r="BK118" s="143">
        <f>ROUND(I118*H118,2)</f>
        <v>0</v>
      </c>
      <c r="BL118" s="17" t="s">
        <v>158</v>
      </c>
      <c r="BM118" s="142" t="s">
        <v>186</v>
      </c>
    </row>
    <row r="119" spans="2:65" s="1" customFormat="1">
      <c r="B119" s="32"/>
      <c r="D119" s="144" t="s">
        <v>160</v>
      </c>
      <c r="F119" s="145" t="s">
        <v>187</v>
      </c>
      <c r="I119" s="146"/>
      <c r="L119" s="32"/>
      <c r="M119" s="147"/>
      <c r="T119" s="53"/>
      <c r="AT119" s="17" t="s">
        <v>160</v>
      </c>
      <c r="AU119" s="17" t="s">
        <v>78</v>
      </c>
    </row>
    <row r="120" spans="2:65" s="1" customFormat="1">
      <c r="B120" s="32"/>
      <c r="D120" s="148" t="s">
        <v>162</v>
      </c>
      <c r="F120" s="149" t="s">
        <v>188</v>
      </c>
      <c r="I120" s="146"/>
      <c r="L120" s="32"/>
      <c r="M120" s="147"/>
      <c r="T120" s="53"/>
      <c r="AT120" s="17" t="s">
        <v>162</v>
      </c>
      <c r="AU120" s="17" t="s">
        <v>78</v>
      </c>
    </row>
    <row r="121" spans="2:65" s="1" customFormat="1" ht="16.5" customHeight="1">
      <c r="B121" s="32"/>
      <c r="C121" s="131" t="s">
        <v>189</v>
      </c>
      <c r="D121" s="131" t="s">
        <v>153</v>
      </c>
      <c r="E121" s="132" t="s">
        <v>190</v>
      </c>
      <c r="F121" s="133" t="s">
        <v>191</v>
      </c>
      <c r="G121" s="134" t="s">
        <v>156</v>
      </c>
      <c r="H121" s="135">
        <v>224370</v>
      </c>
      <c r="I121" s="136"/>
      <c r="J121" s="137">
        <f>ROUND(I121*H121,2)</f>
        <v>0</v>
      </c>
      <c r="K121" s="133" t="s">
        <v>157</v>
      </c>
      <c r="L121" s="32"/>
      <c r="M121" s="138" t="s">
        <v>19</v>
      </c>
      <c r="N121" s="139" t="s">
        <v>40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158</v>
      </c>
      <c r="AT121" s="142" t="s">
        <v>153</v>
      </c>
      <c r="AU121" s="142" t="s">
        <v>78</v>
      </c>
      <c r="AY121" s="17" t="s">
        <v>150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76</v>
      </c>
      <c r="BK121" s="143">
        <f>ROUND(I121*H121,2)</f>
        <v>0</v>
      </c>
      <c r="BL121" s="17" t="s">
        <v>158</v>
      </c>
      <c r="BM121" s="142" t="s">
        <v>192</v>
      </c>
    </row>
    <row r="122" spans="2:65" s="1" customFormat="1">
      <c r="B122" s="32"/>
      <c r="D122" s="144" t="s">
        <v>160</v>
      </c>
      <c r="F122" s="145" t="s">
        <v>193</v>
      </c>
      <c r="I122" s="146"/>
      <c r="L122" s="32"/>
      <c r="M122" s="147"/>
      <c r="T122" s="53"/>
      <c r="AT122" s="17" t="s">
        <v>160</v>
      </c>
      <c r="AU122" s="17" t="s">
        <v>78</v>
      </c>
    </row>
    <row r="123" spans="2:65" s="1" customFormat="1">
      <c r="B123" s="32"/>
      <c r="D123" s="148" t="s">
        <v>162</v>
      </c>
      <c r="F123" s="149" t="s">
        <v>194</v>
      </c>
      <c r="I123" s="146"/>
      <c r="L123" s="32"/>
      <c r="M123" s="147"/>
      <c r="T123" s="53"/>
      <c r="AT123" s="17" t="s">
        <v>162</v>
      </c>
      <c r="AU123" s="17" t="s">
        <v>78</v>
      </c>
    </row>
    <row r="124" spans="2:65" s="12" customFormat="1">
      <c r="B124" s="150"/>
      <c r="D124" s="144" t="s">
        <v>164</v>
      </c>
      <c r="E124" s="151" t="s">
        <v>19</v>
      </c>
      <c r="F124" s="152" t="s">
        <v>177</v>
      </c>
      <c r="H124" s="151" t="s">
        <v>19</v>
      </c>
      <c r="I124" s="153"/>
      <c r="L124" s="150"/>
      <c r="M124" s="154"/>
      <c r="T124" s="155"/>
      <c r="AT124" s="151" t="s">
        <v>164</v>
      </c>
      <c r="AU124" s="151" t="s">
        <v>78</v>
      </c>
      <c r="AV124" s="12" t="s">
        <v>76</v>
      </c>
      <c r="AW124" s="12" t="s">
        <v>31</v>
      </c>
      <c r="AX124" s="12" t="s">
        <v>69</v>
      </c>
      <c r="AY124" s="151" t="s">
        <v>150</v>
      </c>
    </row>
    <row r="125" spans="2:65" s="13" customFormat="1">
      <c r="B125" s="156"/>
      <c r="D125" s="144" t="s">
        <v>164</v>
      </c>
      <c r="E125" s="157" t="s">
        <v>19</v>
      </c>
      <c r="F125" s="158" t="s">
        <v>178</v>
      </c>
      <c r="H125" s="159">
        <v>224370</v>
      </c>
      <c r="I125" s="160"/>
      <c r="L125" s="156"/>
      <c r="M125" s="161"/>
      <c r="T125" s="162"/>
      <c r="AT125" s="157" t="s">
        <v>164</v>
      </c>
      <c r="AU125" s="157" t="s">
        <v>78</v>
      </c>
      <c r="AV125" s="13" t="s">
        <v>78</v>
      </c>
      <c r="AW125" s="13" t="s">
        <v>31</v>
      </c>
      <c r="AX125" s="13" t="s">
        <v>69</v>
      </c>
      <c r="AY125" s="157" t="s">
        <v>150</v>
      </c>
    </row>
    <row r="126" spans="2:65" s="14" customFormat="1">
      <c r="B126" s="163"/>
      <c r="D126" s="144" t="s">
        <v>164</v>
      </c>
      <c r="E126" s="164" t="s">
        <v>19</v>
      </c>
      <c r="F126" s="165" t="s">
        <v>171</v>
      </c>
      <c r="H126" s="166">
        <v>224370</v>
      </c>
      <c r="I126" s="167"/>
      <c r="L126" s="163"/>
      <c r="M126" s="168"/>
      <c r="T126" s="169"/>
      <c r="AT126" s="164" t="s">
        <v>164</v>
      </c>
      <c r="AU126" s="164" t="s">
        <v>78</v>
      </c>
      <c r="AV126" s="14" t="s">
        <v>158</v>
      </c>
      <c r="AW126" s="14" t="s">
        <v>31</v>
      </c>
      <c r="AX126" s="14" t="s">
        <v>76</v>
      </c>
      <c r="AY126" s="164" t="s">
        <v>150</v>
      </c>
    </row>
    <row r="127" spans="2:65" s="1" customFormat="1" ht="16.5" customHeight="1">
      <c r="B127" s="32"/>
      <c r="C127" s="131" t="s">
        <v>195</v>
      </c>
      <c r="D127" s="131" t="s">
        <v>153</v>
      </c>
      <c r="E127" s="132" t="s">
        <v>196</v>
      </c>
      <c r="F127" s="133" t="s">
        <v>197</v>
      </c>
      <c r="G127" s="134" t="s">
        <v>156</v>
      </c>
      <c r="H127" s="135">
        <v>1869.75</v>
      </c>
      <c r="I127" s="136"/>
      <c r="J127" s="137">
        <f>ROUND(I127*H127,2)</f>
        <v>0</v>
      </c>
      <c r="K127" s="133" t="s">
        <v>157</v>
      </c>
      <c r="L127" s="32"/>
      <c r="M127" s="138" t="s">
        <v>19</v>
      </c>
      <c r="N127" s="139" t="s">
        <v>40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158</v>
      </c>
      <c r="AT127" s="142" t="s">
        <v>153</v>
      </c>
      <c r="AU127" s="142" t="s">
        <v>78</v>
      </c>
      <c r="AY127" s="17" t="s">
        <v>150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76</v>
      </c>
      <c r="BK127" s="143">
        <f>ROUND(I127*H127,2)</f>
        <v>0</v>
      </c>
      <c r="BL127" s="17" t="s">
        <v>158</v>
      </c>
      <c r="BM127" s="142" t="s">
        <v>198</v>
      </c>
    </row>
    <row r="128" spans="2:65" s="1" customFormat="1">
      <c r="B128" s="32"/>
      <c r="D128" s="144" t="s">
        <v>160</v>
      </c>
      <c r="F128" s="145" t="s">
        <v>199</v>
      </c>
      <c r="I128" s="146"/>
      <c r="L128" s="32"/>
      <c r="M128" s="147"/>
      <c r="T128" s="53"/>
      <c r="AT128" s="17" t="s">
        <v>160</v>
      </c>
      <c r="AU128" s="17" t="s">
        <v>78</v>
      </c>
    </row>
    <row r="129" spans="2:65" s="1" customFormat="1">
      <c r="B129" s="32"/>
      <c r="D129" s="148" t="s">
        <v>162</v>
      </c>
      <c r="F129" s="149" t="s">
        <v>200</v>
      </c>
      <c r="I129" s="146"/>
      <c r="L129" s="32"/>
      <c r="M129" s="147"/>
      <c r="T129" s="53"/>
      <c r="AT129" s="17" t="s">
        <v>162</v>
      </c>
      <c r="AU129" s="17" t="s">
        <v>78</v>
      </c>
    </row>
    <row r="130" spans="2:65" s="1" customFormat="1" ht="16.5" customHeight="1">
      <c r="B130" s="32"/>
      <c r="C130" s="131" t="s">
        <v>201</v>
      </c>
      <c r="D130" s="131" t="s">
        <v>153</v>
      </c>
      <c r="E130" s="132" t="s">
        <v>202</v>
      </c>
      <c r="F130" s="133" t="s">
        <v>203</v>
      </c>
      <c r="G130" s="134" t="s">
        <v>156</v>
      </c>
      <c r="H130" s="135">
        <v>254.73</v>
      </c>
      <c r="I130" s="136"/>
      <c r="J130" s="137">
        <f>ROUND(I130*H130,2)</f>
        <v>0</v>
      </c>
      <c r="K130" s="133" t="s">
        <v>19</v>
      </c>
      <c r="L130" s="32"/>
      <c r="M130" s="138" t="s">
        <v>19</v>
      </c>
      <c r="N130" s="139" t="s">
        <v>40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158</v>
      </c>
      <c r="AT130" s="142" t="s">
        <v>153</v>
      </c>
      <c r="AU130" s="142" t="s">
        <v>78</v>
      </c>
      <c r="AY130" s="17" t="s">
        <v>150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76</v>
      </c>
      <c r="BK130" s="143">
        <f>ROUND(I130*H130,2)</f>
        <v>0</v>
      </c>
      <c r="BL130" s="17" t="s">
        <v>158</v>
      </c>
      <c r="BM130" s="142" t="s">
        <v>204</v>
      </c>
    </row>
    <row r="131" spans="2:65" s="1" customFormat="1">
      <c r="B131" s="32"/>
      <c r="D131" s="144" t="s">
        <v>160</v>
      </c>
      <c r="F131" s="145" t="s">
        <v>205</v>
      </c>
      <c r="I131" s="146"/>
      <c r="L131" s="32"/>
      <c r="M131" s="147"/>
      <c r="T131" s="53"/>
      <c r="AT131" s="17" t="s">
        <v>160</v>
      </c>
      <c r="AU131" s="17" t="s">
        <v>78</v>
      </c>
    </row>
    <row r="132" spans="2:65" s="12" customFormat="1">
      <c r="B132" s="150"/>
      <c r="D132" s="144" t="s">
        <v>164</v>
      </c>
      <c r="E132" s="151" t="s">
        <v>19</v>
      </c>
      <c r="F132" s="152" t="s">
        <v>165</v>
      </c>
      <c r="H132" s="151" t="s">
        <v>19</v>
      </c>
      <c r="I132" s="153"/>
      <c r="L132" s="150"/>
      <c r="M132" s="154"/>
      <c r="T132" s="155"/>
      <c r="AT132" s="151" t="s">
        <v>164</v>
      </c>
      <c r="AU132" s="151" t="s">
        <v>78</v>
      </c>
      <c r="AV132" s="12" t="s">
        <v>76</v>
      </c>
      <c r="AW132" s="12" t="s">
        <v>31</v>
      </c>
      <c r="AX132" s="12" t="s">
        <v>69</v>
      </c>
      <c r="AY132" s="151" t="s">
        <v>150</v>
      </c>
    </row>
    <row r="133" spans="2:65" s="13" customFormat="1">
      <c r="B133" s="156"/>
      <c r="D133" s="144" t="s">
        <v>164</v>
      </c>
      <c r="E133" s="157" t="s">
        <v>19</v>
      </c>
      <c r="F133" s="158" t="s">
        <v>206</v>
      </c>
      <c r="H133" s="159">
        <v>75.599999999999994</v>
      </c>
      <c r="I133" s="160"/>
      <c r="L133" s="156"/>
      <c r="M133" s="161"/>
      <c r="T133" s="162"/>
      <c r="AT133" s="157" t="s">
        <v>164</v>
      </c>
      <c r="AU133" s="157" t="s">
        <v>78</v>
      </c>
      <c r="AV133" s="13" t="s">
        <v>78</v>
      </c>
      <c r="AW133" s="13" t="s">
        <v>31</v>
      </c>
      <c r="AX133" s="13" t="s">
        <v>69</v>
      </c>
      <c r="AY133" s="157" t="s">
        <v>150</v>
      </c>
    </row>
    <row r="134" spans="2:65" s="13" customFormat="1">
      <c r="B134" s="156"/>
      <c r="D134" s="144" t="s">
        <v>164</v>
      </c>
      <c r="E134" s="157" t="s">
        <v>19</v>
      </c>
      <c r="F134" s="158" t="s">
        <v>207</v>
      </c>
      <c r="H134" s="159">
        <v>9.4499999999999993</v>
      </c>
      <c r="I134" s="160"/>
      <c r="L134" s="156"/>
      <c r="M134" s="161"/>
      <c r="T134" s="162"/>
      <c r="AT134" s="157" t="s">
        <v>164</v>
      </c>
      <c r="AU134" s="157" t="s">
        <v>78</v>
      </c>
      <c r="AV134" s="13" t="s">
        <v>78</v>
      </c>
      <c r="AW134" s="13" t="s">
        <v>31</v>
      </c>
      <c r="AX134" s="13" t="s">
        <v>69</v>
      </c>
      <c r="AY134" s="157" t="s">
        <v>150</v>
      </c>
    </row>
    <row r="135" spans="2:65" s="13" customFormat="1">
      <c r="B135" s="156"/>
      <c r="D135" s="144" t="s">
        <v>164</v>
      </c>
      <c r="E135" s="157" t="s">
        <v>19</v>
      </c>
      <c r="F135" s="158" t="s">
        <v>208</v>
      </c>
      <c r="H135" s="159">
        <v>17.64</v>
      </c>
      <c r="I135" s="160"/>
      <c r="L135" s="156"/>
      <c r="M135" s="161"/>
      <c r="T135" s="162"/>
      <c r="AT135" s="157" t="s">
        <v>164</v>
      </c>
      <c r="AU135" s="157" t="s">
        <v>78</v>
      </c>
      <c r="AV135" s="13" t="s">
        <v>78</v>
      </c>
      <c r="AW135" s="13" t="s">
        <v>31</v>
      </c>
      <c r="AX135" s="13" t="s">
        <v>69</v>
      </c>
      <c r="AY135" s="157" t="s">
        <v>150</v>
      </c>
    </row>
    <row r="136" spans="2:65" s="13" customFormat="1">
      <c r="B136" s="156"/>
      <c r="D136" s="144" t="s">
        <v>164</v>
      </c>
      <c r="E136" s="157" t="s">
        <v>19</v>
      </c>
      <c r="F136" s="158" t="s">
        <v>209</v>
      </c>
      <c r="H136" s="159">
        <v>15.96</v>
      </c>
      <c r="I136" s="160"/>
      <c r="L136" s="156"/>
      <c r="M136" s="161"/>
      <c r="T136" s="162"/>
      <c r="AT136" s="157" t="s">
        <v>164</v>
      </c>
      <c r="AU136" s="157" t="s">
        <v>78</v>
      </c>
      <c r="AV136" s="13" t="s">
        <v>78</v>
      </c>
      <c r="AW136" s="13" t="s">
        <v>31</v>
      </c>
      <c r="AX136" s="13" t="s">
        <v>69</v>
      </c>
      <c r="AY136" s="157" t="s">
        <v>150</v>
      </c>
    </row>
    <row r="137" spans="2:65" s="13" customFormat="1">
      <c r="B137" s="156"/>
      <c r="D137" s="144" t="s">
        <v>164</v>
      </c>
      <c r="E137" s="157" t="s">
        <v>19</v>
      </c>
      <c r="F137" s="158" t="s">
        <v>210</v>
      </c>
      <c r="H137" s="159">
        <v>136.08000000000001</v>
      </c>
      <c r="I137" s="160"/>
      <c r="L137" s="156"/>
      <c r="M137" s="161"/>
      <c r="T137" s="162"/>
      <c r="AT137" s="157" t="s">
        <v>164</v>
      </c>
      <c r="AU137" s="157" t="s">
        <v>78</v>
      </c>
      <c r="AV137" s="13" t="s">
        <v>78</v>
      </c>
      <c r="AW137" s="13" t="s">
        <v>31</v>
      </c>
      <c r="AX137" s="13" t="s">
        <v>69</v>
      </c>
      <c r="AY137" s="157" t="s">
        <v>150</v>
      </c>
    </row>
    <row r="138" spans="2:65" s="14" customFormat="1">
      <c r="B138" s="163"/>
      <c r="D138" s="144" t="s">
        <v>164</v>
      </c>
      <c r="E138" s="164" t="s">
        <v>19</v>
      </c>
      <c r="F138" s="165" t="s">
        <v>171</v>
      </c>
      <c r="H138" s="166">
        <v>254.73</v>
      </c>
      <c r="I138" s="167"/>
      <c r="L138" s="163"/>
      <c r="M138" s="168"/>
      <c r="T138" s="169"/>
      <c r="AT138" s="164" t="s">
        <v>164</v>
      </c>
      <c r="AU138" s="164" t="s">
        <v>78</v>
      </c>
      <c r="AV138" s="14" t="s">
        <v>158</v>
      </c>
      <c r="AW138" s="14" t="s">
        <v>31</v>
      </c>
      <c r="AX138" s="14" t="s">
        <v>76</v>
      </c>
      <c r="AY138" s="164" t="s">
        <v>150</v>
      </c>
    </row>
    <row r="139" spans="2:65" s="1" customFormat="1" ht="16.5" customHeight="1">
      <c r="B139" s="32"/>
      <c r="C139" s="131" t="s">
        <v>211</v>
      </c>
      <c r="D139" s="131" t="s">
        <v>153</v>
      </c>
      <c r="E139" s="132" t="s">
        <v>212</v>
      </c>
      <c r="F139" s="133" t="s">
        <v>213</v>
      </c>
      <c r="G139" s="134" t="s">
        <v>156</v>
      </c>
      <c r="H139" s="135">
        <v>19.8</v>
      </c>
      <c r="I139" s="136"/>
      <c r="J139" s="137">
        <f>ROUND(I139*H139,2)</f>
        <v>0</v>
      </c>
      <c r="K139" s="133" t="s">
        <v>19</v>
      </c>
      <c r="L139" s="32"/>
      <c r="M139" s="138" t="s">
        <v>19</v>
      </c>
      <c r="N139" s="139" t="s">
        <v>40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158</v>
      </c>
      <c r="AT139" s="142" t="s">
        <v>153</v>
      </c>
      <c r="AU139" s="142" t="s">
        <v>78</v>
      </c>
      <c r="AY139" s="17" t="s">
        <v>150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76</v>
      </c>
      <c r="BK139" s="143">
        <f>ROUND(I139*H139,2)</f>
        <v>0</v>
      </c>
      <c r="BL139" s="17" t="s">
        <v>158</v>
      </c>
      <c r="BM139" s="142" t="s">
        <v>214</v>
      </c>
    </row>
    <row r="140" spans="2:65" s="1" customFormat="1">
      <c r="B140" s="32"/>
      <c r="D140" s="144" t="s">
        <v>160</v>
      </c>
      <c r="F140" s="145" t="s">
        <v>215</v>
      </c>
      <c r="I140" s="146"/>
      <c r="L140" s="32"/>
      <c r="M140" s="147"/>
      <c r="T140" s="53"/>
      <c r="AT140" s="17" t="s">
        <v>160</v>
      </c>
      <c r="AU140" s="17" t="s">
        <v>78</v>
      </c>
    </row>
    <row r="141" spans="2:65" s="12" customFormat="1">
      <c r="B141" s="150"/>
      <c r="D141" s="144" t="s">
        <v>164</v>
      </c>
      <c r="E141" s="151" t="s">
        <v>19</v>
      </c>
      <c r="F141" s="152" t="s">
        <v>165</v>
      </c>
      <c r="H141" s="151" t="s">
        <v>19</v>
      </c>
      <c r="I141" s="153"/>
      <c r="L141" s="150"/>
      <c r="M141" s="154"/>
      <c r="T141" s="155"/>
      <c r="AT141" s="151" t="s">
        <v>164</v>
      </c>
      <c r="AU141" s="151" t="s">
        <v>78</v>
      </c>
      <c r="AV141" s="12" t="s">
        <v>76</v>
      </c>
      <c r="AW141" s="12" t="s">
        <v>31</v>
      </c>
      <c r="AX141" s="12" t="s">
        <v>69</v>
      </c>
      <c r="AY141" s="151" t="s">
        <v>150</v>
      </c>
    </row>
    <row r="142" spans="2:65" s="13" customFormat="1">
      <c r="B142" s="156"/>
      <c r="D142" s="144" t="s">
        <v>164</v>
      </c>
      <c r="E142" s="157" t="s">
        <v>19</v>
      </c>
      <c r="F142" s="158" t="s">
        <v>216</v>
      </c>
      <c r="H142" s="159">
        <v>19.8</v>
      </c>
      <c r="I142" s="160"/>
      <c r="L142" s="156"/>
      <c r="M142" s="161"/>
      <c r="T142" s="162"/>
      <c r="AT142" s="157" t="s">
        <v>164</v>
      </c>
      <c r="AU142" s="157" t="s">
        <v>78</v>
      </c>
      <c r="AV142" s="13" t="s">
        <v>78</v>
      </c>
      <c r="AW142" s="13" t="s">
        <v>31</v>
      </c>
      <c r="AX142" s="13" t="s">
        <v>76</v>
      </c>
      <c r="AY142" s="157" t="s">
        <v>150</v>
      </c>
    </row>
    <row r="143" spans="2:65" s="1" customFormat="1" ht="16.5" customHeight="1">
      <c r="B143" s="32"/>
      <c r="C143" s="131" t="s">
        <v>151</v>
      </c>
      <c r="D143" s="131" t="s">
        <v>153</v>
      </c>
      <c r="E143" s="132" t="s">
        <v>217</v>
      </c>
      <c r="F143" s="133" t="s">
        <v>218</v>
      </c>
      <c r="G143" s="134" t="s">
        <v>219</v>
      </c>
      <c r="H143" s="135">
        <v>76.902000000000001</v>
      </c>
      <c r="I143" s="136"/>
      <c r="J143" s="137">
        <f>ROUND(I143*H143,2)</f>
        <v>0</v>
      </c>
      <c r="K143" s="133" t="s">
        <v>157</v>
      </c>
      <c r="L143" s="32"/>
      <c r="M143" s="138" t="s">
        <v>19</v>
      </c>
      <c r="N143" s="139" t="s">
        <v>40</v>
      </c>
      <c r="P143" s="140">
        <f>O143*H143</f>
        <v>0</v>
      </c>
      <c r="Q143" s="140">
        <v>0</v>
      </c>
      <c r="R143" s="140">
        <f>Q143*H143</f>
        <v>0</v>
      </c>
      <c r="S143" s="140">
        <v>1.6</v>
      </c>
      <c r="T143" s="141">
        <f>S143*H143</f>
        <v>123.04320000000001</v>
      </c>
      <c r="AR143" s="142" t="s">
        <v>158</v>
      </c>
      <c r="AT143" s="142" t="s">
        <v>153</v>
      </c>
      <c r="AU143" s="142" t="s">
        <v>78</v>
      </c>
      <c r="AY143" s="17" t="s">
        <v>150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76</v>
      </c>
      <c r="BK143" s="143">
        <f>ROUND(I143*H143,2)</f>
        <v>0</v>
      </c>
      <c r="BL143" s="17" t="s">
        <v>158</v>
      </c>
      <c r="BM143" s="142" t="s">
        <v>220</v>
      </c>
    </row>
    <row r="144" spans="2:65" s="1" customFormat="1">
      <c r="B144" s="32"/>
      <c r="D144" s="144" t="s">
        <v>160</v>
      </c>
      <c r="F144" s="145" t="s">
        <v>221</v>
      </c>
      <c r="I144" s="146"/>
      <c r="L144" s="32"/>
      <c r="M144" s="147"/>
      <c r="T144" s="53"/>
      <c r="AT144" s="17" t="s">
        <v>160</v>
      </c>
      <c r="AU144" s="17" t="s">
        <v>78</v>
      </c>
    </row>
    <row r="145" spans="2:65" s="1" customFormat="1">
      <c r="B145" s="32"/>
      <c r="D145" s="148" t="s">
        <v>162</v>
      </c>
      <c r="F145" s="149" t="s">
        <v>222</v>
      </c>
      <c r="I145" s="146"/>
      <c r="L145" s="32"/>
      <c r="M145" s="147"/>
      <c r="T145" s="53"/>
      <c r="AT145" s="17" t="s">
        <v>162</v>
      </c>
      <c r="AU145" s="17" t="s">
        <v>78</v>
      </c>
    </row>
    <row r="146" spans="2:65" s="12" customFormat="1">
      <c r="B146" s="150"/>
      <c r="D146" s="144" t="s">
        <v>164</v>
      </c>
      <c r="E146" s="151" t="s">
        <v>19</v>
      </c>
      <c r="F146" s="152" t="s">
        <v>165</v>
      </c>
      <c r="H146" s="151" t="s">
        <v>19</v>
      </c>
      <c r="I146" s="153"/>
      <c r="L146" s="150"/>
      <c r="M146" s="154"/>
      <c r="T146" s="155"/>
      <c r="AT146" s="151" t="s">
        <v>164</v>
      </c>
      <c r="AU146" s="151" t="s">
        <v>78</v>
      </c>
      <c r="AV146" s="12" t="s">
        <v>76</v>
      </c>
      <c r="AW146" s="12" t="s">
        <v>31</v>
      </c>
      <c r="AX146" s="12" t="s">
        <v>69</v>
      </c>
      <c r="AY146" s="151" t="s">
        <v>150</v>
      </c>
    </row>
    <row r="147" spans="2:65" s="12" customFormat="1">
      <c r="B147" s="150"/>
      <c r="D147" s="144" t="s">
        <v>164</v>
      </c>
      <c r="E147" s="151" t="s">
        <v>19</v>
      </c>
      <c r="F147" s="152" t="s">
        <v>223</v>
      </c>
      <c r="H147" s="151" t="s">
        <v>19</v>
      </c>
      <c r="I147" s="153"/>
      <c r="L147" s="150"/>
      <c r="M147" s="154"/>
      <c r="T147" s="155"/>
      <c r="AT147" s="151" t="s">
        <v>164</v>
      </c>
      <c r="AU147" s="151" t="s">
        <v>78</v>
      </c>
      <c r="AV147" s="12" t="s">
        <v>76</v>
      </c>
      <c r="AW147" s="12" t="s">
        <v>31</v>
      </c>
      <c r="AX147" s="12" t="s">
        <v>69</v>
      </c>
      <c r="AY147" s="151" t="s">
        <v>150</v>
      </c>
    </row>
    <row r="148" spans="2:65" s="13" customFormat="1">
      <c r="B148" s="156"/>
      <c r="D148" s="144" t="s">
        <v>164</v>
      </c>
      <c r="E148" s="157" t="s">
        <v>19</v>
      </c>
      <c r="F148" s="158" t="s">
        <v>224</v>
      </c>
      <c r="H148" s="159">
        <v>20.02</v>
      </c>
      <c r="I148" s="160"/>
      <c r="L148" s="156"/>
      <c r="M148" s="161"/>
      <c r="T148" s="162"/>
      <c r="AT148" s="157" t="s">
        <v>164</v>
      </c>
      <c r="AU148" s="157" t="s">
        <v>78</v>
      </c>
      <c r="AV148" s="13" t="s">
        <v>78</v>
      </c>
      <c r="AW148" s="13" t="s">
        <v>31</v>
      </c>
      <c r="AX148" s="13" t="s">
        <v>69</v>
      </c>
      <c r="AY148" s="157" t="s">
        <v>150</v>
      </c>
    </row>
    <row r="149" spans="2:65" s="12" customFormat="1">
      <c r="B149" s="150"/>
      <c r="D149" s="144" t="s">
        <v>164</v>
      </c>
      <c r="E149" s="151" t="s">
        <v>19</v>
      </c>
      <c r="F149" s="152" t="s">
        <v>225</v>
      </c>
      <c r="H149" s="151" t="s">
        <v>19</v>
      </c>
      <c r="I149" s="153"/>
      <c r="L149" s="150"/>
      <c r="M149" s="154"/>
      <c r="T149" s="155"/>
      <c r="AT149" s="151" t="s">
        <v>164</v>
      </c>
      <c r="AU149" s="151" t="s">
        <v>78</v>
      </c>
      <c r="AV149" s="12" t="s">
        <v>76</v>
      </c>
      <c r="AW149" s="12" t="s">
        <v>31</v>
      </c>
      <c r="AX149" s="12" t="s">
        <v>69</v>
      </c>
      <c r="AY149" s="151" t="s">
        <v>150</v>
      </c>
    </row>
    <row r="150" spans="2:65" s="13" customFormat="1">
      <c r="B150" s="156"/>
      <c r="D150" s="144" t="s">
        <v>164</v>
      </c>
      <c r="E150" s="157" t="s">
        <v>19</v>
      </c>
      <c r="F150" s="158" t="s">
        <v>226</v>
      </c>
      <c r="H150" s="159">
        <v>56.49</v>
      </c>
      <c r="I150" s="160"/>
      <c r="L150" s="156"/>
      <c r="M150" s="161"/>
      <c r="T150" s="162"/>
      <c r="AT150" s="157" t="s">
        <v>164</v>
      </c>
      <c r="AU150" s="157" t="s">
        <v>78</v>
      </c>
      <c r="AV150" s="13" t="s">
        <v>78</v>
      </c>
      <c r="AW150" s="13" t="s">
        <v>31</v>
      </c>
      <c r="AX150" s="13" t="s">
        <v>69</v>
      </c>
      <c r="AY150" s="157" t="s">
        <v>150</v>
      </c>
    </row>
    <row r="151" spans="2:65" s="13" customFormat="1">
      <c r="B151" s="156"/>
      <c r="D151" s="144" t="s">
        <v>164</v>
      </c>
      <c r="E151" s="157" t="s">
        <v>19</v>
      </c>
      <c r="F151" s="158" t="s">
        <v>227</v>
      </c>
      <c r="H151" s="159">
        <v>0.39200000000000002</v>
      </c>
      <c r="I151" s="160"/>
      <c r="L151" s="156"/>
      <c r="M151" s="161"/>
      <c r="T151" s="162"/>
      <c r="AT151" s="157" t="s">
        <v>164</v>
      </c>
      <c r="AU151" s="157" t="s">
        <v>78</v>
      </c>
      <c r="AV151" s="13" t="s">
        <v>78</v>
      </c>
      <c r="AW151" s="13" t="s">
        <v>31</v>
      </c>
      <c r="AX151" s="13" t="s">
        <v>69</v>
      </c>
      <c r="AY151" s="157" t="s">
        <v>150</v>
      </c>
    </row>
    <row r="152" spans="2:65" s="14" customFormat="1">
      <c r="B152" s="163"/>
      <c r="D152" s="144" t="s">
        <v>164</v>
      </c>
      <c r="E152" s="164" t="s">
        <v>19</v>
      </c>
      <c r="F152" s="165" t="s">
        <v>171</v>
      </c>
      <c r="H152" s="166">
        <v>76.902000000000001</v>
      </c>
      <c r="I152" s="167"/>
      <c r="L152" s="163"/>
      <c r="M152" s="168"/>
      <c r="T152" s="169"/>
      <c r="AT152" s="164" t="s">
        <v>164</v>
      </c>
      <c r="AU152" s="164" t="s">
        <v>78</v>
      </c>
      <c r="AV152" s="14" t="s">
        <v>158</v>
      </c>
      <c r="AW152" s="14" t="s">
        <v>31</v>
      </c>
      <c r="AX152" s="14" t="s">
        <v>76</v>
      </c>
      <c r="AY152" s="164" t="s">
        <v>150</v>
      </c>
    </row>
    <row r="153" spans="2:65" s="1" customFormat="1" ht="21.75" customHeight="1">
      <c r="B153" s="32"/>
      <c r="C153" s="131" t="s">
        <v>228</v>
      </c>
      <c r="D153" s="131" t="s">
        <v>153</v>
      </c>
      <c r="E153" s="132" t="s">
        <v>229</v>
      </c>
      <c r="F153" s="133" t="s">
        <v>230</v>
      </c>
      <c r="G153" s="134" t="s">
        <v>219</v>
      </c>
      <c r="H153" s="135">
        <v>2.4500000000000002</v>
      </c>
      <c r="I153" s="136"/>
      <c r="J153" s="137">
        <f>ROUND(I153*H153,2)</f>
        <v>0</v>
      </c>
      <c r="K153" s="133" t="s">
        <v>157</v>
      </c>
      <c r="L153" s="32"/>
      <c r="M153" s="138" t="s">
        <v>19</v>
      </c>
      <c r="N153" s="139" t="s">
        <v>40</v>
      </c>
      <c r="P153" s="140">
        <f>O153*H153</f>
        <v>0</v>
      </c>
      <c r="Q153" s="140">
        <v>0</v>
      </c>
      <c r="R153" s="140">
        <f>Q153*H153</f>
        <v>0</v>
      </c>
      <c r="S153" s="140">
        <v>2.2000000000000002</v>
      </c>
      <c r="T153" s="141">
        <f>S153*H153</f>
        <v>5.3900000000000006</v>
      </c>
      <c r="AR153" s="142" t="s">
        <v>158</v>
      </c>
      <c r="AT153" s="142" t="s">
        <v>153</v>
      </c>
      <c r="AU153" s="142" t="s">
        <v>78</v>
      </c>
      <c r="AY153" s="17" t="s">
        <v>150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76</v>
      </c>
      <c r="BK153" s="143">
        <f>ROUND(I153*H153,2)</f>
        <v>0</v>
      </c>
      <c r="BL153" s="17" t="s">
        <v>158</v>
      </c>
      <c r="BM153" s="142" t="s">
        <v>231</v>
      </c>
    </row>
    <row r="154" spans="2:65" s="1" customFormat="1">
      <c r="B154" s="32"/>
      <c r="D154" s="144" t="s">
        <v>160</v>
      </c>
      <c r="F154" s="145" t="s">
        <v>232</v>
      </c>
      <c r="I154" s="146"/>
      <c r="L154" s="32"/>
      <c r="M154" s="147"/>
      <c r="T154" s="53"/>
      <c r="AT154" s="17" t="s">
        <v>160</v>
      </c>
      <c r="AU154" s="17" t="s">
        <v>78</v>
      </c>
    </row>
    <row r="155" spans="2:65" s="1" customFormat="1">
      <c r="B155" s="32"/>
      <c r="D155" s="148" t="s">
        <v>162</v>
      </c>
      <c r="F155" s="149" t="s">
        <v>233</v>
      </c>
      <c r="I155" s="146"/>
      <c r="L155" s="32"/>
      <c r="M155" s="147"/>
      <c r="T155" s="53"/>
      <c r="AT155" s="17" t="s">
        <v>162</v>
      </c>
      <c r="AU155" s="17" t="s">
        <v>78</v>
      </c>
    </row>
    <row r="156" spans="2:65" s="12" customFormat="1">
      <c r="B156" s="150"/>
      <c r="D156" s="144" t="s">
        <v>164</v>
      </c>
      <c r="E156" s="151" t="s">
        <v>19</v>
      </c>
      <c r="F156" s="152" t="s">
        <v>165</v>
      </c>
      <c r="H156" s="151" t="s">
        <v>19</v>
      </c>
      <c r="I156" s="153"/>
      <c r="L156" s="150"/>
      <c r="M156" s="154"/>
      <c r="T156" s="155"/>
      <c r="AT156" s="151" t="s">
        <v>164</v>
      </c>
      <c r="AU156" s="151" t="s">
        <v>78</v>
      </c>
      <c r="AV156" s="12" t="s">
        <v>76</v>
      </c>
      <c r="AW156" s="12" t="s">
        <v>31</v>
      </c>
      <c r="AX156" s="12" t="s">
        <v>69</v>
      </c>
      <c r="AY156" s="151" t="s">
        <v>150</v>
      </c>
    </row>
    <row r="157" spans="2:65" s="12" customFormat="1">
      <c r="B157" s="150"/>
      <c r="D157" s="144" t="s">
        <v>164</v>
      </c>
      <c r="E157" s="151" t="s">
        <v>19</v>
      </c>
      <c r="F157" s="152" t="s">
        <v>234</v>
      </c>
      <c r="H157" s="151" t="s">
        <v>19</v>
      </c>
      <c r="I157" s="153"/>
      <c r="L157" s="150"/>
      <c r="M157" s="154"/>
      <c r="T157" s="155"/>
      <c r="AT157" s="151" t="s">
        <v>164</v>
      </c>
      <c r="AU157" s="151" t="s">
        <v>78</v>
      </c>
      <c r="AV157" s="12" t="s">
        <v>76</v>
      </c>
      <c r="AW157" s="12" t="s">
        <v>31</v>
      </c>
      <c r="AX157" s="12" t="s">
        <v>69</v>
      </c>
      <c r="AY157" s="151" t="s">
        <v>150</v>
      </c>
    </row>
    <row r="158" spans="2:65" s="13" customFormat="1">
      <c r="B158" s="156"/>
      <c r="D158" s="144" t="s">
        <v>164</v>
      </c>
      <c r="E158" s="157" t="s">
        <v>19</v>
      </c>
      <c r="F158" s="158" t="s">
        <v>235</v>
      </c>
      <c r="H158" s="159">
        <v>2.4500000000000002</v>
      </c>
      <c r="I158" s="160"/>
      <c r="L158" s="156"/>
      <c r="M158" s="161"/>
      <c r="T158" s="162"/>
      <c r="AT158" s="157" t="s">
        <v>164</v>
      </c>
      <c r="AU158" s="157" t="s">
        <v>78</v>
      </c>
      <c r="AV158" s="13" t="s">
        <v>78</v>
      </c>
      <c r="AW158" s="13" t="s">
        <v>31</v>
      </c>
      <c r="AX158" s="13" t="s">
        <v>76</v>
      </c>
      <c r="AY158" s="157" t="s">
        <v>150</v>
      </c>
    </row>
    <row r="159" spans="2:65" s="1" customFormat="1" ht="21.75" customHeight="1">
      <c r="B159" s="32"/>
      <c r="C159" s="131" t="s">
        <v>236</v>
      </c>
      <c r="D159" s="131" t="s">
        <v>153</v>
      </c>
      <c r="E159" s="132" t="s">
        <v>237</v>
      </c>
      <c r="F159" s="133" t="s">
        <v>238</v>
      </c>
      <c r="G159" s="134" t="s">
        <v>219</v>
      </c>
      <c r="H159" s="135">
        <v>2.4500000000000002</v>
      </c>
      <c r="I159" s="136"/>
      <c r="J159" s="137">
        <f>ROUND(I159*H159,2)</f>
        <v>0</v>
      </c>
      <c r="K159" s="133" t="s">
        <v>157</v>
      </c>
      <c r="L159" s="32"/>
      <c r="M159" s="138" t="s">
        <v>19</v>
      </c>
      <c r="N159" s="139" t="s">
        <v>40</v>
      </c>
      <c r="P159" s="140">
        <f>O159*H159</f>
        <v>0</v>
      </c>
      <c r="Q159" s="140">
        <v>0</v>
      </c>
      <c r="R159" s="140">
        <f>Q159*H159</f>
        <v>0</v>
      </c>
      <c r="S159" s="140">
        <v>4.7000000000000002E-3</v>
      </c>
      <c r="T159" s="141">
        <f>S159*H159</f>
        <v>1.1515000000000001E-2</v>
      </c>
      <c r="AR159" s="142" t="s">
        <v>158</v>
      </c>
      <c r="AT159" s="142" t="s">
        <v>153</v>
      </c>
      <c r="AU159" s="142" t="s">
        <v>78</v>
      </c>
      <c r="AY159" s="17" t="s">
        <v>150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76</v>
      </c>
      <c r="BK159" s="143">
        <f>ROUND(I159*H159,2)</f>
        <v>0</v>
      </c>
      <c r="BL159" s="17" t="s">
        <v>158</v>
      </c>
      <c r="BM159" s="142" t="s">
        <v>239</v>
      </c>
    </row>
    <row r="160" spans="2:65" s="1" customFormat="1">
      <c r="B160" s="32"/>
      <c r="D160" s="144" t="s">
        <v>160</v>
      </c>
      <c r="F160" s="145" t="s">
        <v>240</v>
      </c>
      <c r="I160" s="146"/>
      <c r="L160" s="32"/>
      <c r="M160" s="147"/>
      <c r="T160" s="53"/>
      <c r="AT160" s="17" t="s">
        <v>160</v>
      </c>
      <c r="AU160" s="17" t="s">
        <v>78</v>
      </c>
    </row>
    <row r="161" spans="2:65" s="1" customFormat="1">
      <c r="B161" s="32"/>
      <c r="D161" s="148" t="s">
        <v>162</v>
      </c>
      <c r="F161" s="149" t="s">
        <v>241</v>
      </c>
      <c r="I161" s="146"/>
      <c r="L161" s="32"/>
      <c r="M161" s="147"/>
      <c r="T161" s="53"/>
      <c r="AT161" s="17" t="s">
        <v>162</v>
      </c>
      <c r="AU161" s="17" t="s">
        <v>78</v>
      </c>
    </row>
    <row r="162" spans="2:65" s="12" customFormat="1">
      <c r="B162" s="150"/>
      <c r="D162" s="144" t="s">
        <v>164</v>
      </c>
      <c r="E162" s="151" t="s">
        <v>19</v>
      </c>
      <c r="F162" s="152" t="s">
        <v>165</v>
      </c>
      <c r="H162" s="151" t="s">
        <v>19</v>
      </c>
      <c r="I162" s="153"/>
      <c r="L162" s="150"/>
      <c r="M162" s="154"/>
      <c r="T162" s="155"/>
      <c r="AT162" s="151" t="s">
        <v>164</v>
      </c>
      <c r="AU162" s="151" t="s">
        <v>78</v>
      </c>
      <c r="AV162" s="12" t="s">
        <v>76</v>
      </c>
      <c r="AW162" s="12" t="s">
        <v>31</v>
      </c>
      <c r="AX162" s="12" t="s">
        <v>69</v>
      </c>
      <c r="AY162" s="151" t="s">
        <v>150</v>
      </c>
    </row>
    <row r="163" spans="2:65" s="12" customFormat="1">
      <c r="B163" s="150"/>
      <c r="D163" s="144" t="s">
        <v>164</v>
      </c>
      <c r="E163" s="151" t="s">
        <v>19</v>
      </c>
      <c r="F163" s="152" t="s">
        <v>234</v>
      </c>
      <c r="H163" s="151" t="s">
        <v>19</v>
      </c>
      <c r="I163" s="153"/>
      <c r="L163" s="150"/>
      <c r="M163" s="154"/>
      <c r="T163" s="155"/>
      <c r="AT163" s="151" t="s">
        <v>164</v>
      </c>
      <c r="AU163" s="151" t="s">
        <v>78</v>
      </c>
      <c r="AV163" s="12" t="s">
        <v>76</v>
      </c>
      <c r="AW163" s="12" t="s">
        <v>31</v>
      </c>
      <c r="AX163" s="12" t="s">
        <v>69</v>
      </c>
      <c r="AY163" s="151" t="s">
        <v>150</v>
      </c>
    </row>
    <row r="164" spans="2:65" s="13" customFormat="1">
      <c r="B164" s="156"/>
      <c r="D164" s="144" t="s">
        <v>164</v>
      </c>
      <c r="E164" s="157" t="s">
        <v>19</v>
      </c>
      <c r="F164" s="158" t="s">
        <v>235</v>
      </c>
      <c r="H164" s="159">
        <v>2.4500000000000002</v>
      </c>
      <c r="I164" s="160"/>
      <c r="L164" s="156"/>
      <c r="M164" s="161"/>
      <c r="T164" s="162"/>
      <c r="AT164" s="157" t="s">
        <v>164</v>
      </c>
      <c r="AU164" s="157" t="s">
        <v>78</v>
      </c>
      <c r="AV164" s="13" t="s">
        <v>78</v>
      </c>
      <c r="AW164" s="13" t="s">
        <v>31</v>
      </c>
      <c r="AX164" s="13" t="s">
        <v>76</v>
      </c>
      <c r="AY164" s="157" t="s">
        <v>150</v>
      </c>
    </row>
    <row r="165" spans="2:65" s="1" customFormat="1" ht="16.5" customHeight="1">
      <c r="B165" s="32"/>
      <c r="C165" s="131" t="s">
        <v>8</v>
      </c>
      <c r="D165" s="131" t="s">
        <v>153</v>
      </c>
      <c r="E165" s="132" t="s">
        <v>242</v>
      </c>
      <c r="F165" s="133" t="s">
        <v>243</v>
      </c>
      <c r="G165" s="134" t="s">
        <v>156</v>
      </c>
      <c r="H165" s="135">
        <v>31.855</v>
      </c>
      <c r="I165" s="136"/>
      <c r="J165" s="137">
        <f>ROUND(I165*H165,2)</f>
        <v>0</v>
      </c>
      <c r="K165" s="133" t="s">
        <v>157</v>
      </c>
      <c r="L165" s="32"/>
      <c r="M165" s="138" t="s">
        <v>19</v>
      </c>
      <c r="N165" s="139" t="s">
        <v>40</v>
      </c>
      <c r="P165" s="140">
        <f>O165*H165</f>
        <v>0</v>
      </c>
      <c r="Q165" s="140">
        <v>0</v>
      </c>
      <c r="R165" s="140">
        <f>Q165*H165</f>
        <v>0</v>
      </c>
      <c r="S165" s="140">
        <v>6.5000000000000002E-2</v>
      </c>
      <c r="T165" s="141">
        <f>S165*H165</f>
        <v>2.0705750000000003</v>
      </c>
      <c r="AR165" s="142" t="s">
        <v>158</v>
      </c>
      <c r="AT165" s="142" t="s">
        <v>153</v>
      </c>
      <c r="AU165" s="142" t="s">
        <v>78</v>
      </c>
      <c r="AY165" s="17" t="s">
        <v>150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76</v>
      </c>
      <c r="BK165" s="143">
        <f>ROUND(I165*H165,2)</f>
        <v>0</v>
      </c>
      <c r="BL165" s="17" t="s">
        <v>158</v>
      </c>
      <c r="BM165" s="142" t="s">
        <v>244</v>
      </c>
    </row>
    <row r="166" spans="2:65" s="1" customFormat="1">
      <c r="B166" s="32"/>
      <c r="D166" s="144" t="s">
        <v>160</v>
      </c>
      <c r="F166" s="145" t="s">
        <v>245</v>
      </c>
      <c r="I166" s="146"/>
      <c r="L166" s="32"/>
      <c r="M166" s="147"/>
      <c r="T166" s="53"/>
      <c r="AT166" s="17" t="s">
        <v>160</v>
      </c>
      <c r="AU166" s="17" t="s">
        <v>78</v>
      </c>
    </row>
    <row r="167" spans="2:65" s="1" customFormat="1">
      <c r="B167" s="32"/>
      <c r="D167" s="148" t="s">
        <v>162</v>
      </c>
      <c r="F167" s="149" t="s">
        <v>246</v>
      </c>
      <c r="I167" s="146"/>
      <c r="L167" s="32"/>
      <c r="M167" s="147"/>
      <c r="T167" s="53"/>
      <c r="AT167" s="17" t="s">
        <v>162</v>
      </c>
      <c r="AU167" s="17" t="s">
        <v>78</v>
      </c>
    </row>
    <row r="168" spans="2:65" s="12" customFormat="1">
      <c r="B168" s="150"/>
      <c r="D168" s="144" t="s">
        <v>164</v>
      </c>
      <c r="E168" s="151" t="s">
        <v>19</v>
      </c>
      <c r="F168" s="152" t="s">
        <v>165</v>
      </c>
      <c r="H168" s="151" t="s">
        <v>19</v>
      </c>
      <c r="I168" s="153"/>
      <c r="L168" s="150"/>
      <c r="M168" s="154"/>
      <c r="T168" s="155"/>
      <c r="AT168" s="151" t="s">
        <v>164</v>
      </c>
      <c r="AU168" s="151" t="s">
        <v>78</v>
      </c>
      <c r="AV168" s="12" t="s">
        <v>76</v>
      </c>
      <c r="AW168" s="12" t="s">
        <v>31</v>
      </c>
      <c r="AX168" s="12" t="s">
        <v>69</v>
      </c>
      <c r="AY168" s="151" t="s">
        <v>150</v>
      </c>
    </row>
    <row r="169" spans="2:65" s="12" customFormat="1">
      <c r="B169" s="150"/>
      <c r="D169" s="144" t="s">
        <v>164</v>
      </c>
      <c r="E169" s="151" t="s">
        <v>19</v>
      </c>
      <c r="F169" s="152" t="s">
        <v>247</v>
      </c>
      <c r="H169" s="151" t="s">
        <v>19</v>
      </c>
      <c r="I169" s="153"/>
      <c r="L169" s="150"/>
      <c r="M169" s="154"/>
      <c r="T169" s="155"/>
      <c r="AT169" s="151" t="s">
        <v>164</v>
      </c>
      <c r="AU169" s="151" t="s">
        <v>78</v>
      </c>
      <c r="AV169" s="12" t="s">
        <v>76</v>
      </c>
      <c r="AW169" s="12" t="s">
        <v>31</v>
      </c>
      <c r="AX169" s="12" t="s">
        <v>69</v>
      </c>
      <c r="AY169" s="151" t="s">
        <v>150</v>
      </c>
    </row>
    <row r="170" spans="2:65" s="13" customFormat="1">
      <c r="B170" s="156"/>
      <c r="D170" s="144" t="s">
        <v>164</v>
      </c>
      <c r="E170" s="157" t="s">
        <v>19</v>
      </c>
      <c r="F170" s="158" t="s">
        <v>248</v>
      </c>
      <c r="H170" s="159">
        <v>24</v>
      </c>
      <c r="I170" s="160"/>
      <c r="L170" s="156"/>
      <c r="M170" s="161"/>
      <c r="T170" s="162"/>
      <c r="AT170" s="157" t="s">
        <v>164</v>
      </c>
      <c r="AU170" s="157" t="s">
        <v>78</v>
      </c>
      <c r="AV170" s="13" t="s">
        <v>78</v>
      </c>
      <c r="AW170" s="13" t="s">
        <v>31</v>
      </c>
      <c r="AX170" s="13" t="s">
        <v>69</v>
      </c>
      <c r="AY170" s="157" t="s">
        <v>150</v>
      </c>
    </row>
    <row r="171" spans="2:65" s="12" customFormat="1">
      <c r="B171" s="150"/>
      <c r="D171" s="144" t="s">
        <v>164</v>
      </c>
      <c r="E171" s="151" t="s">
        <v>19</v>
      </c>
      <c r="F171" s="152" t="s">
        <v>249</v>
      </c>
      <c r="H171" s="151" t="s">
        <v>19</v>
      </c>
      <c r="I171" s="153"/>
      <c r="L171" s="150"/>
      <c r="M171" s="154"/>
      <c r="T171" s="155"/>
      <c r="AT171" s="151" t="s">
        <v>164</v>
      </c>
      <c r="AU171" s="151" t="s">
        <v>78</v>
      </c>
      <c r="AV171" s="12" t="s">
        <v>76</v>
      </c>
      <c r="AW171" s="12" t="s">
        <v>31</v>
      </c>
      <c r="AX171" s="12" t="s">
        <v>69</v>
      </c>
      <c r="AY171" s="151" t="s">
        <v>150</v>
      </c>
    </row>
    <row r="172" spans="2:65" s="13" customFormat="1">
      <c r="B172" s="156"/>
      <c r="D172" s="144" t="s">
        <v>164</v>
      </c>
      <c r="E172" s="157" t="s">
        <v>19</v>
      </c>
      <c r="F172" s="158" t="s">
        <v>250</v>
      </c>
      <c r="H172" s="159">
        <v>2.16</v>
      </c>
      <c r="I172" s="160"/>
      <c r="L172" s="156"/>
      <c r="M172" s="161"/>
      <c r="T172" s="162"/>
      <c r="AT172" s="157" t="s">
        <v>164</v>
      </c>
      <c r="AU172" s="157" t="s">
        <v>78</v>
      </c>
      <c r="AV172" s="13" t="s">
        <v>78</v>
      </c>
      <c r="AW172" s="13" t="s">
        <v>31</v>
      </c>
      <c r="AX172" s="13" t="s">
        <v>69</v>
      </c>
      <c r="AY172" s="157" t="s">
        <v>150</v>
      </c>
    </row>
    <row r="173" spans="2:65" s="12" customFormat="1">
      <c r="B173" s="150"/>
      <c r="D173" s="144" t="s">
        <v>164</v>
      </c>
      <c r="E173" s="151" t="s">
        <v>19</v>
      </c>
      <c r="F173" s="152" t="s">
        <v>251</v>
      </c>
      <c r="H173" s="151" t="s">
        <v>19</v>
      </c>
      <c r="I173" s="153"/>
      <c r="L173" s="150"/>
      <c r="M173" s="154"/>
      <c r="T173" s="155"/>
      <c r="AT173" s="151" t="s">
        <v>164</v>
      </c>
      <c r="AU173" s="151" t="s">
        <v>78</v>
      </c>
      <c r="AV173" s="12" t="s">
        <v>76</v>
      </c>
      <c r="AW173" s="12" t="s">
        <v>31</v>
      </c>
      <c r="AX173" s="12" t="s">
        <v>69</v>
      </c>
      <c r="AY173" s="151" t="s">
        <v>150</v>
      </c>
    </row>
    <row r="174" spans="2:65" s="13" customFormat="1">
      <c r="B174" s="156"/>
      <c r="D174" s="144" t="s">
        <v>164</v>
      </c>
      <c r="E174" s="157" t="s">
        <v>19</v>
      </c>
      <c r="F174" s="158" t="s">
        <v>252</v>
      </c>
      <c r="H174" s="159">
        <v>1.44</v>
      </c>
      <c r="I174" s="160"/>
      <c r="L174" s="156"/>
      <c r="M174" s="161"/>
      <c r="T174" s="162"/>
      <c r="AT174" s="157" t="s">
        <v>164</v>
      </c>
      <c r="AU174" s="157" t="s">
        <v>78</v>
      </c>
      <c r="AV174" s="13" t="s">
        <v>78</v>
      </c>
      <c r="AW174" s="13" t="s">
        <v>31</v>
      </c>
      <c r="AX174" s="13" t="s">
        <v>69</v>
      </c>
      <c r="AY174" s="157" t="s">
        <v>150</v>
      </c>
    </row>
    <row r="175" spans="2:65" s="12" customFormat="1">
      <c r="B175" s="150"/>
      <c r="D175" s="144" t="s">
        <v>164</v>
      </c>
      <c r="E175" s="151" t="s">
        <v>19</v>
      </c>
      <c r="F175" s="152" t="s">
        <v>253</v>
      </c>
      <c r="H175" s="151" t="s">
        <v>19</v>
      </c>
      <c r="I175" s="153"/>
      <c r="L175" s="150"/>
      <c r="M175" s="154"/>
      <c r="T175" s="155"/>
      <c r="AT175" s="151" t="s">
        <v>164</v>
      </c>
      <c r="AU175" s="151" t="s">
        <v>78</v>
      </c>
      <c r="AV175" s="12" t="s">
        <v>76</v>
      </c>
      <c r="AW175" s="12" t="s">
        <v>31</v>
      </c>
      <c r="AX175" s="12" t="s">
        <v>69</v>
      </c>
      <c r="AY175" s="151" t="s">
        <v>150</v>
      </c>
    </row>
    <row r="176" spans="2:65" s="13" customFormat="1">
      <c r="B176" s="156"/>
      <c r="D176" s="144" t="s">
        <v>164</v>
      </c>
      <c r="E176" s="157" t="s">
        <v>19</v>
      </c>
      <c r="F176" s="158" t="s">
        <v>252</v>
      </c>
      <c r="H176" s="159">
        <v>1.44</v>
      </c>
      <c r="I176" s="160"/>
      <c r="L176" s="156"/>
      <c r="M176" s="161"/>
      <c r="T176" s="162"/>
      <c r="AT176" s="157" t="s">
        <v>164</v>
      </c>
      <c r="AU176" s="157" t="s">
        <v>78</v>
      </c>
      <c r="AV176" s="13" t="s">
        <v>78</v>
      </c>
      <c r="AW176" s="13" t="s">
        <v>31</v>
      </c>
      <c r="AX176" s="13" t="s">
        <v>69</v>
      </c>
      <c r="AY176" s="157" t="s">
        <v>150</v>
      </c>
    </row>
    <row r="177" spans="2:65" s="12" customFormat="1">
      <c r="B177" s="150"/>
      <c r="D177" s="144" t="s">
        <v>164</v>
      </c>
      <c r="E177" s="151" t="s">
        <v>19</v>
      </c>
      <c r="F177" s="152" t="s">
        <v>254</v>
      </c>
      <c r="H177" s="151" t="s">
        <v>19</v>
      </c>
      <c r="I177" s="153"/>
      <c r="L177" s="150"/>
      <c r="M177" s="154"/>
      <c r="T177" s="155"/>
      <c r="AT177" s="151" t="s">
        <v>164</v>
      </c>
      <c r="AU177" s="151" t="s">
        <v>78</v>
      </c>
      <c r="AV177" s="12" t="s">
        <v>76</v>
      </c>
      <c r="AW177" s="12" t="s">
        <v>31</v>
      </c>
      <c r="AX177" s="12" t="s">
        <v>69</v>
      </c>
      <c r="AY177" s="151" t="s">
        <v>150</v>
      </c>
    </row>
    <row r="178" spans="2:65" s="13" customFormat="1">
      <c r="B178" s="156"/>
      <c r="D178" s="144" t="s">
        <v>164</v>
      </c>
      <c r="E178" s="157" t="s">
        <v>19</v>
      </c>
      <c r="F178" s="158" t="s">
        <v>252</v>
      </c>
      <c r="H178" s="159">
        <v>1.44</v>
      </c>
      <c r="I178" s="160"/>
      <c r="L178" s="156"/>
      <c r="M178" s="161"/>
      <c r="T178" s="162"/>
      <c r="AT178" s="157" t="s">
        <v>164</v>
      </c>
      <c r="AU178" s="157" t="s">
        <v>78</v>
      </c>
      <c r="AV178" s="13" t="s">
        <v>78</v>
      </c>
      <c r="AW178" s="13" t="s">
        <v>31</v>
      </c>
      <c r="AX178" s="13" t="s">
        <v>69</v>
      </c>
      <c r="AY178" s="157" t="s">
        <v>150</v>
      </c>
    </row>
    <row r="179" spans="2:65" s="13" customFormat="1">
      <c r="B179" s="156"/>
      <c r="D179" s="144" t="s">
        <v>164</v>
      </c>
      <c r="E179" s="157" t="s">
        <v>19</v>
      </c>
      <c r="F179" s="158" t="s">
        <v>255</v>
      </c>
      <c r="H179" s="159">
        <v>0.75</v>
      </c>
      <c r="I179" s="160"/>
      <c r="L179" s="156"/>
      <c r="M179" s="161"/>
      <c r="T179" s="162"/>
      <c r="AT179" s="157" t="s">
        <v>164</v>
      </c>
      <c r="AU179" s="157" t="s">
        <v>78</v>
      </c>
      <c r="AV179" s="13" t="s">
        <v>78</v>
      </c>
      <c r="AW179" s="13" t="s">
        <v>31</v>
      </c>
      <c r="AX179" s="13" t="s">
        <v>69</v>
      </c>
      <c r="AY179" s="157" t="s">
        <v>150</v>
      </c>
    </row>
    <row r="180" spans="2:65" s="13" customFormat="1">
      <c r="B180" s="156"/>
      <c r="D180" s="144" t="s">
        <v>164</v>
      </c>
      <c r="E180" s="157" t="s">
        <v>19</v>
      </c>
      <c r="F180" s="158" t="s">
        <v>256</v>
      </c>
      <c r="H180" s="159">
        <v>0.625</v>
      </c>
      <c r="I180" s="160"/>
      <c r="L180" s="156"/>
      <c r="M180" s="161"/>
      <c r="T180" s="162"/>
      <c r="AT180" s="157" t="s">
        <v>164</v>
      </c>
      <c r="AU180" s="157" t="s">
        <v>78</v>
      </c>
      <c r="AV180" s="13" t="s">
        <v>78</v>
      </c>
      <c r="AW180" s="13" t="s">
        <v>31</v>
      </c>
      <c r="AX180" s="13" t="s">
        <v>69</v>
      </c>
      <c r="AY180" s="157" t="s">
        <v>150</v>
      </c>
    </row>
    <row r="181" spans="2:65" s="14" customFormat="1">
      <c r="B181" s="163"/>
      <c r="D181" s="144" t="s">
        <v>164</v>
      </c>
      <c r="E181" s="164" t="s">
        <v>19</v>
      </c>
      <c r="F181" s="165" t="s">
        <v>171</v>
      </c>
      <c r="H181" s="166">
        <v>31.855</v>
      </c>
      <c r="I181" s="167"/>
      <c r="L181" s="163"/>
      <c r="M181" s="168"/>
      <c r="T181" s="169"/>
      <c r="AT181" s="164" t="s">
        <v>164</v>
      </c>
      <c r="AU181" s="164" t="s">
        <v>78</v>
      </c>
      <c r="AV181" s="14" t="s">
        <v>158</v>
      </c>
      <c r="AW181" s="14" t="s">
        <v>31</v>
      </c>
      <c r="AX181" s="14" t="s">
        <v>76</v>
      </c>
      <c r="AY181" s="164" t="s">
        <v>150</v>
      </c>
    </row>
    <row r="182" spans="2:65" s="1" customFormat="1" ht="16.5" customHeight="1">
      <c r="B182" s="32"/>
      <c r="C182" s="131" t="s">
        <v>257</v>
      </c>
      <c r="D182" s="131" t="s">
        <v>153</v>
      </c>
      <c r="E182" s="132" t="s">
        <v>258</v>
      </c>
      <c r="F182" s="133" t="s">
        <v>259</v>
      </c>
      <c r="G182" s="134" t="s">
        <v>156</v>
      </c>
      <c r="H182" s="135">
        <v>18</v>
      </c>
      <c r="I182" s="136"/>
      <c r="J182" s="137">
        <f>ROUND(I182*H182,2)</f>
        <v>0</v>
      </c>
      <c r="K182" s="133" t="s">
        <v>157</v>
      </c>
      <c r="L182" s="32"/>
      <c r="M182" s="138" t="s">
        <v>19</v>
      </c>
      <c r="N182" s="139" t="s">
        <v>40</v>
      </c>
      <c r="P182" s="140">
        <f>O182*H182</f>
        <v>0</v>
      </c>
      <c r="Q182" s="140">
        <v>0</v>
      </c>
      <c r="R182" s="140">
        <f>Q182*H182</f>
        <v>0</v>
      </c>
      <c r="S182" s="140">
        <v>4.1000000000000002E-2</v>
      </c>
      <c r="T182" s="141">
        <f>S182*H182</f>
        <v>0.73799999999999999</v>
      </c>
      <c r="AR182" s="142" t="s">
        <v>158</v>
      </c>
      <c r="AT182" s="142" t="s">
        <v>153</v>
      </c>
      <c r="AU182" s="142" t="s">
        <v>78</v>
      </c>
      <c r="AY182" s="17" t="s">
        <v>150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76</v>
      </c>
      <c r="BK182" s="143">
        <f>ROUND(I182*H182,2)</f>
        <v>0</v>
      </c>
      <c r="BL182" s="17" t="s">
        <v>158</v>
      </c>
      <c r="BM182" s="142" t="s">
        <v>260</v>
      </c>
    </row>
    <row r="183" spans="2:65" s="1" customFormat="1">
      <c r="B183" s="32"/>
      <c r="D183" s="144" t="s">
        <v>160</v>
      </c>
      <c r="F183" s="145" t="s">
        <v>261</v>
      </c>
      <c r="I183" s="146"/>
      <c r="L183" s="32"/>
      <c r="M183" s="147"/>
      <c r="T183" s="53"/>
      <c r="AT183" s="17" t="s">
        <v>160</v>
      </c>
      <c r="AU183" s="17" t="s">
        <v>78</v>
      </c>
    </row>
    <row r="184" spans="2:65" s="1" customFormat="1">
      <c r="B184" s="32"/>
      <c r="D184" s="148" t="s">
        <v>162</v>
      </c>
      <c r="F184" s="149" t="s">
        <v>262</v>
      </c>
      <c r="I184" s="146"/>
      <c r="L184" s="32"/>
      <c r="M184" s="147"/>
      <c r="T184" s="53"/>
      <c r="AT184" s="17" t="s">
        <v>162</v>
      </c>
      <c r="AU184" s="17" t="s">
        <v>78</v>
      </c>
    </row>
    <row r="185" spans="2:65" s="12" customFormat="1">
      <c r="B185" s="150"/>
      <c r="D185" s="144" t="s">
        <v>164</v>
      </c>
      <c r="E185" s="151" t="s">
        <v>19</v>
      </c>
      <c r="F185" s="152" t="s">
        <v>165</v>
      </c>
      <c r="H185" s="151" t="s">
        <v>19</v>
      </c>
      <c r="I185" s="153"/>
      <c r="L185" s="150"/>
      <c r="M185" s="154"/>
      <c r="T185" s="155"/>
      <c r="AT185" s="151" t="s">
        <v>164</v>
      </c>
      <c r="AU185" s="151" t="s">
        <v>78</v>
      </c>
      <c r="AV185" s="12" t="s">
        <v>76</v>
      </c>
      <c r="AW185" s="12" t="s">
        <v>31</v>
      </c>
      <c r="AX185" s="12" t="s">
        <v>69</v>
      </c>
      <c r="AY185" s="151" t="s">
        <v>150</v>
      </c>
    </row>
    <row r="186" spans="2:65" s="12" customFormat="1">
      <c r="B186" s="150"/>
      <c r="D186" s="144" t="s">
        <v>164</v>
      </c>
      <c r="E186" s="151" t="s">
        <v>19</v>
      </c>
      <c r="F186" s="152" t="s">
        <v>249</v>
      </c>
      <c r="H186" s="151" t="s">
        <v>19</v>
      </c>
      <c r="I186" s="153"/>
      <c r="L186" s="150"/>
      <c r="M186" s="154"/>
      <c r="T186" s="155"/>
      <c r="AT186" s="151" t="s">
        <v>164</v>
      </c>
      <c r="AU186" s="151" t="s">
        <v>78</v>
      </c>
      <c r="AV186" s="12" t="s">
        <v>76</v>
      </c>
      <c r="AW186" s="12" t="s">
        <v>31</v>
      </c>
      <c r="AX186" s="12" t="s">
        <v>69</v>
      </c>
      <c r="AY186" s="151" t="s">
        <v>150</v>
      </c>
    </row>
    <row r="187" spans="2:65" s="13" customFormat="1">
      <c r="B187" s="156"/>
      <c r="D187" s="144" t="s">
        <v>164</v>
      </c>
      <c r="E187" s="157" t="s">
        <v>19</v>
      </c>
      <c r="F187" s="158" t="s">
        <v>263</v>
      </c>
      <c r="H187" s="159">
        <v>3.6</v>
      </c>
      <c r="I187" s="160"/>
      <c r="L187" s="156"/>
      <c r="M187" s="161"/>
      <c r="T187" s="162"/>
      <c r="AT187" s="157" t="s">
        <v>164</v>
      </c>
      <c r="AU187" s="157" t="s">
        <v>78</v>
      </c>
      <c r="AV187" s="13" t="s">
        <v>78</v>
      </c>
      <c r="AW187" s="13" t="s">
        <v>31</v>
      </c>
      <c r="AX187" s="13" t="s">
        <v>69</v>
      </c>
      <c r="AY187" s="157" t="s">
        <v>150</v>
      </c>
    </row>
    <row r="188" spans="2:65" s="12" customFormat="1">
      <c r="B188" s="150"/>
      <c r="D188" s="144" t="s">
        <v>164</v>
      </c>
      <c r="E188" s="151" t="s">
        <v>19</v>
      </c>
      <c r="F188" s="152" t="s">
        <v>251</v>
      </c>
      <c r="H188" s="151" t="s">
        <v>19</v>
      </c>
      <c r="I188" s="153"/>
      <c r="L188" s="150"/>
      <c r="M188" s="154"/>
      <c r="T188" s="155"/>
      <c r="AT188" s="151" t="s">
        <v>164</v>
      </c>
      <c r="AU188" s="151" t="s">
        <v>78</v>
      </c>
      <c r="AV188" s="12" t="s">
        <v>76</v>
      </c>
      <c r="AW188" s="12" t="s">
        <v>31</v>
      </c>
      <c r="AX188" s="12" t="s">
        <v>69</v>
      </c>
      <c r="AY188" s="151" t="s">
        <v>150</v>
      </c>
    </row>
    <row r="189" spans="2:65" s="13" customFormat="1">
      <c r="B189" s="156"/>
      <c r="D189" s="144" t="s">
        <v>164</v>
      </c>
      <c r="E189" s="157" t="s">
        <v>19</v>
      </c>
      <c r="F189" s="158" t="s">
        <v>264</v>
      </c>
      <c r="H189" s="159">
        <v>7.2</v>
      </c>
      <c r="I189" s="160"/>
      <c r="L189" s="156"/>
      <c r="M189" s="161"/>
      <c r="T189" s="162"/>
      <c r="AT189" s="157" t="s">
        <v>164</v>
      </c>
      <c r="AU189" s="157" t="s">
        <v>78</v>
      </c>
      <c r="AV189" s="13" t="s">
        <v>78</v>
      </c>
      <c r="AW189" s="13" t="s">
        <v>31</v>
      </c>
      <c r="AX189" s="13" t="s">
        <v>69</v>
      </c>
      <c r="AY189" s="157" t="s">
        <v>150</v>
      </c>
    </row>
    <row r="190" spans="2:65" s="12" customFormat="1">
      <c r="B190" s="150"/>
      <c r="D190" s="144" t="s">
        <v>164</v>
      </c>
      <c r="E190" s="151" t="s">
        <v>19</v>
      </c>
      <c r="F190" s="152" t="s">
        <v>253</v>
      </c>
      <c r="H190" s="151" t="s">
        <v>19</v>
      </c>
      <c r="I190" s="153"/>
      <c r="L190" s="150"/>
      <c r="M190" s="154"/>
      <c r="T190" s="155"/>
      <c r="AT190" s="151" t="s">
        <v>164</v>
      </c>
      <c r="AU190" s="151" t="s">
        <v>78</v>
      </c>
      <c r="AV190" s="12" t="s">
        <v>76</v>
      </c>
      <c r="AW190" s="12" t="s">
        <v>31</v>
      </c>
      <c r="AX190" s="12" t="s">
        <v>69</v>
      </c>
      <c r="AY190" s="151" t="s">
        <v>150</v>
      </c>
    </row>
    <row r="191" spans="2:65" s="13" customFormat="1">
      <c r="B191" s="156"/>
      <c r="D191" s="144" t="s">
        <v>164</v>
      </c>
      <c r="E191" s="157" t="s">
        <v>19</v>
      </c>
      <c r="F191" s="158" t="s">
        <v>264</v>
      </c>
      <c r="H191" s="159">
        <v>7.2</v>
      </c>
      <c r="I191" s="160"/>
      <c r="L191" s="156"/>
      <c r="M191" s="161"/>
      <c r="T191" s="162"/>
      <c r="AT191" s="157" t="s">
        <v>164</v>
      </c>
      <c r="AU191" s="157" t="s">
        <v>78</v>
      </c>
      <c r="AV191" s="13" t="s">
        <v>78</v>
      </c>
      <c r="AW191" s="13" t="s">
        <v>31</v>
      </c>
      <c r="AX191" s="13" t="s">
        <v>69</v>
      </c>
      <c r="AY191" s="157" t="s">
        <v>150</v>
      </c>
    </row>
    <row r="192" spans="2:65" s="14" customFormat="1">
      <c r="B192" s="163"/>
      <c r="D192" s="144" t="s">
        <v>164</v>
      </c>
      <c r="E192" s="164" t="s">
        <v>19</v>
      </c>
      <c r="F192" s="165" t="s">
        <v>171</v>
      </c>
      <c r="H192" s="166">
        <v>18</v>
      </c>
      <c r="I192" s="167"/>
      <c r="L192" s="163"/>
      <c r="M192" s="168"/>
      <c r="T192" s="169"/>
      <c r="AT192" s="164" t="s">
        <v>164</v>
      </c>
      <c r="AU192" s="164" t="s">
        <v>78</v>
      </c>
      <c r="AV192" s="14" t="s">
        <v>158</v>
      </c>
      <c r="AW192" s="14" t="s">
        <v>31</v>
      </c>
      <c r="AX192" s="14" t="s">
        <v>76</v>
      </c>
      <c r="AY192" s="164" t="s">
        <v>150</v>
      </c>
    </row>
    <row r="193" spans="2:65" s="1" customFormat="1" ht="16.5" customHeight="1">
      <c r="B193" s="32"/>
      <c r="C193" s="131" t="s">
        <v>265</v>
      </c>
      <c r="D193" s="131" t="s">
        <v>153</v>
      </c>
      <c r="E193" s="132" t="s">
        <v>266</v>
      </c>
      <c r="F193" s="133" t="s">
        <v>267</v>
      </c>
      <c r="G193" s="134" t="s">
        <v>156</v>
      </c>
      <c r="H193" s="135">
        <v>168.31200000000001</v>
      </c>
      <c r="I193" s="136"/>
      <c r="J193" s="137">
        <f>ROUND(I193*H193,2)</f>
        <v>0</v>
      </c>
      <c r="K193" s="133" t="s">
        <v>157</v>
      </c>
      <c r="L193" s="32"/>
      <c r="M193" s="138" t="s">
        <v>19</v>
      </c>
      <c r="N193" s="139" t="s">
        <v>40</v>
      </c>
      <c r="P193" s="140">
        <f>O193*H193</f>
        <v>0</v>
      </c>
      <c r="Q193" s="140">
        <v>0</v>
      </c>
      <c r="R193" s="140">
        <f>Q193*H193</f>
        <v>0</v>
      </c>
      <c r="S193" s="140">
        <v>3.4000000000000002E-2</v>
      </c>
      <c r="T193" s="141">
        <f>S193*H193</f>
        <v>5.722608000000001</v>
      </c>
      <c r="AR193" s="142" t="s">
        <v>158</v>
      </c>
      <c r="AT193" s="142" t="s">
        <v>153</v>
      </c>
      <c r="AU193" s="142" t="s">
        <v>78</v>
      </c>
      <c r="AY193" s="17" t="s">
        <v>150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76</v>
      </c>
      <c r="BK193" s="143">
        <f>ROUND(I193*H193,2)</f>
        <v>0</v>
      </c>
      <c r="BL193" s="17" t="s">
        <v>158</v>
      </c>
      <c r="BM193" s="142" t="s">
        <v>268</v>
      </c>
    </row>
    <row r="194" spans="2:65" s="1" customFormat="1">
      <c r="B194" s="32"/>
      <c r="D194" s="144" t="s">
        <v>160</v>
      </c>
      <c r="F194" s="145" t="s">
        <v>269</v>
      </c>
      <c r="I194" s="146"/>
      <c r="L194" s="32"/>
      <c r="M194" s="147"/>
      <c r="T194" s="53"/>
      <c r="AT194" s="17" t="s">
        <v>160</v>
      </c>
      <c r="AU194" s="17" t="s">
        <v>78</v>
      </c>
    </row>
    <row r="195" spans="2:65" s="1" customFormat="1">
      <c r="B195" s="32"/>
      <c r="D195" s="148" t="s">
        <v>162</v>
      </c>
      <c r="F195" s="149" t="s">
        <v>270</v>
      </c>
      <c r="I195" s="146"/>
      <c r="L195" s="32"/>
      <c r="M195" s="147"/>
      <c r="T195" s="53"/>
      <c r="AT195" s="17" t="s">
        <v>162</v>
      </c>
      <c r="AU195" s="17" t="s">
        <v>78</v>
      </c>
    </row>
    <row r="196" spans="2:65" s="12" customFormat="1">
      <c r="B196" s="150"/>
      <c r="D196" s="144" t="s">
        <v>164</v>
      </c>
      <c r="E196" s="151" t="s">
        <v>19</v>
      </c>
      <c r="F196" s="152" t="s">
        <v>165</v>
      </c>
      <c r="H196" s="151" t="s">
        <v>19</v>
      </c>
      <c r="I196" s="153"/>
      <c r="L196" s="150"/>
      <c r="M196" s="154"/>
      <c r="T196" s="155"/>
      <c r="AT196" s="151" t="s">
        <v>164</v>
      </c>
      <c r="AU196" s="151" t="s">
        <v>78</v>
      </c>
      <c r="AV196" s="12" t="s">
        <v>76</v>
      </c>
      <c r="AW196" s="12" t="s">
        <v>31</v>
      </c>
      <c r="AX196" s="12" t="s">
        <v>69</v>
      </c>
      <c r="AY196" s="151" t="s">
        <v>150</v>
      </c>
    </row>
    <row r="197" spans="2:65" s="12" customFormat="1">
      <c r="B197" s="150"/>
      <c r="D197" s="144" t="s">
        <v>164</v>
      </c>
      <c r="E197" s="151" t="s">
        <v>19</v>
      </c>
      <c r="F197" s="152" t="s">
        <v>249</v>
      </c>
      <c r="H197" s="151" t="s">
        <v>19</v>
      </c>
      <c r="I197" s="153"/>
      <c r="L197" s="150"/>
      <c r="M197" s="154"/>
      <c r="T197" s="155"/>
      <c r="AT197" s="151" t="s">
        <v>164</v>
      </c>
      <c r="AU197" s="151" t="s">
        <v>78</v>
      </c>
      <c r="AV197" s="12" t="s">
        <v>76</v>
      </c>
      <c r="AW197" s="12" t="s">
        <v>31</v>
      </c>
      <c r="AX197" s="12" t="s">
        <v>69</v>
      </c>
      <c r="AY197" s="151" t="s">
        <v>150</v>
      </c>
    </row>
    <row r="198" spans="2:65" s="13" customFormat="1">
      <c r="B198" s="156"/>
      <c r="D198" s="144" t="s">
        <v>164</v>
      </c>
      <c r="E198" s="157" t="s">
        <v>19</v>
      </c>
      <c r="F198" s="158" t="s">
        <v>271</v>
      </c>
      <c r="H198" s="159">
        <v>37.799999999999997</v>
      </c>
      <c r="I198" s="160"/>
      <c r="L198" s="156"/>
      <c r="M198" s="161"/>
      <c r="T198" s="162"/>
      <c r="AT198" s="157" t="s">
        <v>164</v>
      </c>
      <c r="AU198" s="157" t="s">
        <v>78</v>
      </c>
      <c r="AV198" s="13" t="s">
        <v>78</v>
      </c>
      <c r="AW198" s="13" t="s">
        <v>31</v>
      </c>
      <c r="AX198" s="13" t="s">
        <v>69</v>
      </c>
      <c r="AY198" s="157" t="s">
        <v>150</v>
      </c>
    </row>
    <row r="199" spans="2:65" s="13" customFormat="1">
      <c r="B199" s="156"/>
      <c r="D199" s="144" t="s">
        <v>164</v>
      </c>
      <c r="E199" s="157" t="s">
        <v>19</v>
      </c>
      <c r="F199" s="158" t="s">
        <v>272</v>
      </c>
      <c r="H199" s="159">
        <v>2.9340000000000002</v>
      </c>
      <c r="I199" s="160"/>
      <c r="L199" s="156"/>
      <c r="M199" s="161"/>
      <c r="T199" s="162"/>
      <c r="AT199" s="157" t="s">
        <v>164</v>
      </c>
      <c r="AU199" s="157" t="s">
        <v>78</v>
      </c>
      <c r="AV199" s="13" t="s">
        <v>78</v>
      </c>
      <c r="AW199" s="13" t="s">
        <v>31</v>
      </c>
      <c r="AX199" s="13" t="s">
        <v>69</v>
      </c>
      <c r="AY199" s="157" t="s">
        <v>150</v>
      </c>
    </row>
    <row r="200" spans="2:65" s="13" customFormat="1">
      <c r="B200" s="156"/>
      <c r="D200" s="144" t="s">
        <v>164</v>
      </c>
      <c r="E200" s="157" t="s">
        <v>19</v>
      </c>
      <c r="F200" s="158" t="s">
        <v>273</v>
      </c>
      <c r="H200" s="159">
        <v>15.12</v>
      </c>
      <c r="I200" s="160"/>
      <c r="L200" s="156"/>
      <c r="M200" s="161"/>
      <c r="T200" s="162"/>
      <c r="AT200" s="157" t="s">
        <v>164</v>
      </c>
      <c r="AU200" s="157" t="s">
        <v>78</v>
      </c>
      <c r="AV200" s="13" t="s">
        <v>78</v>
      </c>
      <c r="AW200" s="13" t="s">
        <v>31</v>
      </c>
      <c r="AX200" s="13" t="s">
        <v>69</v>
      </c>
      <c r="AY200" s="157" t="s">
        <v>150</v>
      </c>
    </row>
    <row r="201" spans="2:65" s="13" customFormat="1">
      <c r="B201" s="156"/>
      <c r="D201" s="144" t="s">
        <v>164</v>
      </c>
      <c r="E201" s="157" t="s">
        <v>19</v>
      </c>
      <c r="F201" s="158" t="s">
        <v>274</v>
      </c>
      <c r="H201" s="159">
        <v>3.15</v>
      </c>
      <c r="I201" s="160"/>
      <c r="L201" s="156"/>
      <c r="M201" s="161"/>
      <c r="T201" s="162"/>
      <c r="AT201" s="157" t="s">
        <v>164</v>
      </c>
      <c r="AU201" s="157" t="s">
        <v>78</v>
      </c>
      <c r="AV201" s="13" t="s">
        <v>78</v>
      </c>
      <c r="AW201" s="13" t="s">
        <v>31</v>
      </c>
      <c r="AX201" s="13" t="s">
        <v>69</v>
      </c>
      <c r="AY201" s="157" t="s">
        <v>150</v>
      </c>
    </row>
    <row r="202" spans="2:65" s="12" customFormat="1">
      <c r="B202" s="150"/>
      <c r="D202" s="144" t="s">
        <v>164</v>
      </c>
      <c r="E202" s="151" t="s">
        <v>19</v>
      </c>
      <c r="F202" s="152" t="s">
        <v>251</v>
      </c>
      <c r="H202" s="151" t="s">
        <v>19</v>
      </c>
      <c r="I202" s="153"/>
      <c r="L202" s="150"/>
      <c r="M202" s="154"/>
      <c r="T202" s="155"/>
      <c r="AT202" s="151" t="s">
        <v>164</v>
      </c>
      <c r="AU202" s="151" t="s">
        <v>78</v>
      </c>
      <c r="AV202" s="12" t="s">
        <v>76</v>
      </c>
      <c r="AW202" s="12" t="s">
        <v>31</v>
      </c>
      <c r="AX202" s="12" t="s">
        <v>69</v>
      </c>
      <c r="AY202" s="151" t="s">
        <v>150</v>
      </c>
    </row>
    <row r="203" spans="2:65" s="13" customFormat="1">
      <c r="B203" s="156"/>
      <c r="D203" s="144" t="s">
        <v>164</v>
      </c>
      <c r="E203" s="157" t="s">
        <v>19</v>
      </c>
      <c r="F203" s="158" t="s">
        <v>271</v>
      </c>
      <c r="H203" s="159">
        <v>37.799999999999997</v>
      </c>
      <c r="I203" s="160"/>
      <c r="L203" s="156"/>
      <c r="M203" s="161"/>
      <c r="T203" s="162"/>
      <c r="AT203" s="157" t="s">
        <v>164</v>
      </c>
      <c r="AU203" s="157" t="s">
        <v>78</v>
      </c>
      <c r="AV203" s="13" t="s">
        <v>78</v>
      </c>
      <c r="AW203" s="13" t="s">
        <v>31</v>
      </c>
      <c r="AX203" s="13" t="s">
        <v>69</v>
      </c>
      <c r="AY203" s="157" t="s">
        <v>150</v>
      </c>
    </row>
    <row r="204" spans="2:65" s="13" customFormat="1">
      <c r="B204" s="156"/>
      <c r="D204" s="144" t="s">
        <v>164</v>
      </c>
      <c r="E204" s="157" t="s">
        <v>19</v>
      </c>
      <c r="F204" s="158" t="s">
        <v>272</v>
      </c>
      <c r="H204" s="159">
        <v>2.9340000000000002</v>
      </c>
      <c r="I204" s="160"/>
      <c r="L204" s="156"/>
      <c r="M204" s="161"/>
      <c r="T204" s="162"/>
      <c r="AT204" s="157" t="s">
        <v>164</v>
      </c>
      <c r="AU204" s="157" t="s">
        <v>78</v>
      </c>
      <c r="AV204" s="13" t="s">
        <v>78</v>
      </c>
      <c r="AW204" s="13" t="s">
        <v>31</v>
      </c>
      <c r="AX204" s="13" t="s">
        <v>69</v>
      </c>
      <c r="AY204" s="157" t="s">
        <v>150</v>
      </c>
    </row>
    <row r="205" spans="2:65" s="13" customFormat="1">
      <c r="B205" s="156"/>
      <c r="D205" s="144" t="s">
        <v>164</v>
      </c>
      <c r="E205" s="157" t="s">
        <v>19</v>
      </c>
      <c r="F205" s="158" t="s">
        <v>275</v>
      </c>
      <c r="H205" s="159">
        <v>7.56</v>
      </c>
      <c r="I205" s="160"/>
      <c r="L205" s="156"/>
      <c r="M205" s="161"/>
      <c r="T205" s="162"/>
      <c r="AT205" s="157" t="s">
        <v>164</v>
      </c>
      <c r="AU205" s="157" t="s">
        <v>78</v>
      </c>
      <c r="AV205" s="13" t="s">
        <v>78</v>
      </c>
      <c r="AW205" s="13" t="s">
        <v>31</v>
      </c>
      <c r="AX205" s="13" t="s">
        <v>69</v>
      </c>
      <c r="AY205" s="157" t="s">
        <v>150</v>
      </c>
    </row>
    <row r="206" spans="2:65" s="13" customFormat="1">
      <c r="B206" s="156"/>
      <c r="D206" s="144" t="s">
        <v>164</v>
      </c>
      <c r="E206" s="157" t="s">
        <v>19</v>
      </c>
      <c r="F206" s="158" t="s">
        <v>276</v>
      </c>
      <c r="H206" s="159">
        <v>2.16</v>
      </c>
      <c r="I206" s="160"/>
      <c r="L206" s="156"/>
      <c r="M206" s="161"/>
      <c r="T206" s="162"/>
      <c r="AT206" s="157" t="s">
        <v>164</v>
      </c>
      <c r="AU206" s="157" t="s">
        <v>78</v>
      </c>
      <c r="AV206" s="13" t="s">
        <v>78</v>
      </c>
      <c r="AW206" s="13" t="s">
        <v>31</v>
      </c>
      <c r="AX206" s="13" t="s">
        <v>69</v>
      </c>
      <c r="AY206" s="157" t="s">
        <v>150</v>
      </c>
    </row>
    <row r="207" spans="2:65" s="12" customFormat="1">
      <c r="B207" s="150"/>
      <c r="D207" s="144" t="s">
        <v>164</v>
      </c>
      <c r="E207" s="151" t="s">
        <v>19</v>
      </c>
      <c r="F207" s="152" t="s">
        <v>253</v>
      </c>
      <c r="H207" s="151" t="s">
        <v>19</v>
      </c>
      <c r="I207" s="153"/>
      <c r="L207" s="150"/>
      <c r="M207" s="154"/>
      <c r="T207" s="155"/>
      <c r="AT207" s="151" t="s">
        <v>164</v>
      </c>
      <c r="AU207" s="151" t="s">
        <v>78</v>
      </c>
      <c r="AV207" s="12" t="s">
        <v>76</v>
      </c>
      <c r="AW207" s="12" t="s">
        <v>31</v>
      </c>
      <c r="AX207" s="12" t="s">
        <v>69</v>
      </c>
      <c r="AY207" s="151" t="s">
        <v>150</v>
      </c>
    </row>
    <row r="208" spans="2:65" s="13" customFormat="1">
      <c r="B208" s="156"/>
      <c r="D208" s="144" t="s">
        <v>164</v>
      </c>
      <c r="E208" s="157" t="s">
        <v>19</v>
      </c>
      <c r="F208" s="158" t="s">
        <v>271</v>
      </c>
      <c r="H208" s="159">
        <v>37.799999999999997</v>
      </c>
      <c r="I208" s="160"/>
      <c r="L208" s="156"/>
      <c r="M208" s="161"/>
      <c r="T208" s="162"/>
      <c r="AT208" s="157" t="s">
        <v>164</v>
      </c>
      <c r="AU208" s="157" t="s">
        <v>78</v>
      </c>
      <c r="AV208" s="13" t="s">
        <v>78</v>
      </c>
      <c r="AW208" s="13" t="s">
        <v>31</v>
      </c>
      <c r="AX208" s="13" t="s">
        <v>69</v>
      </c>
      <c r="AY208" s="157" t="s">
        <v>150</v>
      </c>
    </row>
    <row r="209" spans="2:65" s="13" customFormat="1">
      <c r="B209" s="156"/>
      <c r="D209" s="144" t="s">
        <v>164</v>
      </c>
      <c r="E209" s="157" t="s">
        <v>19</v>
      </c>
      <c r="F209" s="158" t="s">
        <v>272</v>
      </c>
      <c r="H209" s="159">
        <v>2.9340000000000002</v>
      </c>
      <c r="I209" s="160"/>
      <c r="L209" s="156"/>
      <c r="M209" s="161"/>
      <c r="T209" s="162"/>
      <c r="AT209" s="157" t="s">
        <v>164</v>
      </c>
      <c r="AU209" s="157" t="s">
        <v>78</v>
      </c>
      <c r="AV209" s="13" t="s">
        <v>78</v>
      </c>
      <c r="AW209" s="13" t="s">
        <v>31</v>
      </c>
      <c r="AX209" s="13" t="s">
        <v>69</v>
      </c>
      <c r="AY209" s="157" t="s">
        <v>150</v>
      </c>
    </row>
    <row r="210" spans="2:65" s="13" customFormat="1">
      <c r="B210" s="156"/>
      <c r="D210" s="144" t="s">
        <v>164</v>
      </c>
      <c r="E210" s="157" t="s">
        <v>19</v>
      </c>
      <c r="F210" s="158" t="s">
        <v>275</v>
      </c>
      <c r="H210" s="159">
        <v>7.56</v>
      </c>
      <c r="I210" s="160"/>
      <c r="L210" s="156"/>
      <c r="M210" s="161"/>
      <c r="T210" s="162"/>
      <c r="AT210" s="157" t="s">
        <v>164</v>
      </c>
      <c r="AU210" s="157" t="s">
        <v>78</v>
      </c>
      <c r="AV210" s="13" t="s">
        <v>78</v>
      </c>
      <c r="AW210" s="13" t="s">
        <v>31</v>
      </c>
      <c r="AX210" s="13" t="s">
        <v>69</v>
      </c>
      <c r="AY210" s="157" t="s">
        <v>150</v>
      </c>
    </row>
    <row r="211" spans="2:65" s="12" customFormat="1">
      <c r="B211" s="150"/>
      <c r="D211" s="144" t="s">
        <v>164</v>
      </c>
      <c r="E211" s="151" t="s">
        <v>19</v>
      </c>
      <c r="F211" s="152" t="s">
        <v>254</v>
      </c>
      <c r="H211" s="151" t="s">
        <v>19</v>
      </c>
      <c r="I211" s="153"/>
      <c r="L211" s="150"/>
      <c r="M211" s="154"/>
      <c r="T211" s="155"/>
      <c r="AT211" s="151" t="s">
        <v>164</v>
      </c>
      <c r="AU211" s="151" t="s">
        <v>78</v>
      </c>
      <c r="AV211" s="12" t="s">
        <v>76</v>
      </c>
      <c r="AW211" s="12" t="s">
        <v>31</v>
      </c>
      <c r="AX211" s="12" t="s">
        <v>69</v>
      </c>
      <c r="AY211" s="151" t="s">
        <v>150</v>
      </c>
    </row>
    <row r="212" spans="2:65" s="13" customFormat="1">
      <c r="B212" s="156"/>
      <c r="D212" s="144" t="s">
        <v>164</v>
      </c>
      <c r="E212" s="157" t="s">
        <v>19</v>
      </c>
      <c r="F212" s="158" t="s">
        <v>277</v>
      </c>
      <c r="H212" s="159">
        <v>7.56</v>
      </c>
      <c r="I212" s="160"/>
      <c r="L212" s="156"/>
      <c r="M212" s="161"/>
      <c r="T212" s="162"/>
      <c r="AT212" s="157" t="s">
        <v>164</v>
      </c>
      <c r="AU212" s="157" t="s">
        <v>78</v>
      </c>
      <c r="AV212" s="13" t="s">
        <v>78</v>
      </c>
      <c r="AW212" s="13" t="s">
        <v>31</v>
      </c>
      <c r="AX212" s="13" t="s">
        <v>69</v>
      </c>
      <c r="AY212" s="157" t="s">
        <v>150</v>
      </c>
    </row>
    <row r="213" spans="2:65" s="13" customFormat="1">
      <c r="B213" s="156"/>
      <c r="D213" s="144" t="s">
        <v>164</v>
      </c>
      <c r="E213" s="157" t="s">
        <v>19</v>
      </c>
      <c r="F213" s="158" t="s">
        <v>278</v>
      </c>
      <c r="H213" s="159">
        <v>3</v>
      </c>
      <c r="I213" s="160"/>
      <c r="L213" s="156"/>
      <c r="M213" s="161"/>
      <c r="T213" s="162"/>
      <c r="AT213" s="157" t="s">
        <v>164</v>
      </c>
      <c r="AU213" s="157" t="s">
        <v>78</v>
      </c>
      <c r="AV213" s="13" t="s">
        <v>78</v>
      </c>
      <c r="AW213" s="13" t="s">
        <v>31</v>
      </c>
      <c r="AX213" s="13" t="s">
        <v>69</v>
      </c>
      <c r="AY213" s="157" t="s">
        <v>150</v>
      </c>
    </row>
    <row r="214" spans="2:65" s="14" customFormat="1">
      <c r="B214" s="163"/>
      <c r="D214" s="144" t="s">
        <v>164</v>
      </c>
      <c r="E214" s="164" t="s">
        <v>19</v>
      </c>
      <c r="F214" s="165" t="s">
        <v>171</v>
      </c>
      <c r="H214" s="166">
        <v>168.31200000000001</v>
      </c>
      <c r="I214" s="167"/>
      <c r="L214" s="163"/>
      <c r="M214" s="168"/>
      <c r="T214" s="169"/>
      <c r="AT214" s="164" t="s">
        <v>164</v>
      </c>
      <c r="AU214" s="164" t="s">
        <v>78</v>
      </c>
      <c r="AV214" s="14" t="s">
        <v>158</v>
      </c>
      <c r="AW214" s="14" t="s">
        <v>31</v>
      </c>
      <c r="AX214" s="14" t="s">
        <v>76</v>
      </c>
      <c r="AY214" s="164" t="s">
        <v>150</v>
      </c>
    </row>
    <row r="215" spans="2:65" s="1" customFormat="1" ht="16.5" customHeight="1">
      <c r="B215" s="32"/>
      <c r="C215" s="131" t="s">
        <v>279</v>
      </c>
      <c r="D215" s="131" t="s">
        <v>153</v>
      </c>
      <c r="E215" s="132" t="s">
        <v>280</v>
      </c>
      <c r="F215" s="133" t="s">
        <v>281</v>
      </c>
      <c r="G215" s="134" t="s">
        <v>156</v>
      </c>
      <c r="H215" s="135">
        <v>99.72</v>
      </c>
      <c r="I215" s="136"/>
      <c r="J215" s="137">
        <f>ROUND(I215*H215,2)</f>
        <v>0</v>
      </c>
      <c r="K215" s="133" t="s">
        <v>157</v>
      </c>
      <c r="L215" s="32"/>
      <c r="M215" s="138" t="s">
        <v>19</v>
      </c>
      <c r="N215" s="139" t="s">
        <v>40</v>
      </c>
      <c r="P215" s="140">
        <f>O215*H215</f>
        <v>0</v>
      </c>
      <c r="Q215" s="140">
        <v>0</v>
      </c>
      <c r="R215" s="140">
        <f>Q215*H215</f>
        <v>0</v>
      </c>
      <c r="S215" s="140">
        <v>3.4000000000000002E-2</v>
      </c>
      <c r="T215" s="141">
        <f>S215*H215</f>
        <v>3.3904800000000002</v>
      </c>
      <c r="AR215" s="142" t="s">
        <v>158</v>
      </c>
      <c r="AT215" s="142" t="s">
        <v>153</v>
      </c>
      <c r="AU215" s="142" t="s">
        <v>78</v>
      </c>
      <c r="AY215" s="17" t="s">
        <v>150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76</v>
      </c>
      <c r="BK215" s="143">
        <f>ROUND(I215*H215,2)</f>
        <v>0</v>
      </c>
      <c r="BL215" s="17" t="s">
        <v>158</v>
      </c>
      <c r="BM215" s="142" t="s">
        <v>282</v>
      </c>
    </row>
    <row r="216" spans="2:65" s="1" customFormat="1">
      <c r="B216" s="32"/>
      <c r="D216" s="144" t="s">
        <v>160</v>
      </c>
      <c r="F216" s="145" t="s">
        <v>283</v>
      </c>
      <c r="I216" s="146"/>
      <c r="L216" s="32"/>
      <c r="M216" s="147"/>
      <c r="T216" s="53"/>
      <c r="AT216" s="17" t="s">
        <v>160</v>
      </c>
      <c r="AU216" s="17" t="s">
        <v>78</v>
      </c>
    </row>
    <row r="217" spans="2:65" s="1" customFormat="1">
      <c r="B217" s="32"/>
      <c r="D217" s="148" t="s">
        <v>162</v>
      </c>
      <c r="F217" s="149" t="s">
        <v>284</v>
      </c>
      <c r="I217" s="146"/>
      <c r="L217" s="32"/>
      <c r="M217" s="147"/>
      <c r="T217" s="53"/>
      <c r="AT217" s="17" t="s">
        <v>162</v>
      </c>
      <c r="AU217" s="17" t="s">
        <v>78</v>
      </c>
    </row>
    <row r="218" spans="2:65" s="12" customFormat="1">
      <c r="B218" s="150"/>
      <c r="D218" s="144" t="s">
        <v>164</v>
      </c>
      <c r="E218" s="151" t="s">
        <v>19</v>
      </c>
      <c r="F218" s="152" t="s">
        <v>165</v>
      </c>
      <c r="H218" s="151" t="s">
        <v>19</v>
      </c>
      <c r="I218" s="153"/>
      <c r="L218" s="150"/>
      <c r="M218" s="154"/>
      <c r="T218" s="155"/>
      <c r="AT218" s="151" t="s">
        <v>164</v>
      </c>
      <c r="AU218" s="151" t="s">
        <v>78</v>
      </c>
      <c r="AV218" s="12" t="s">
        <v>76</v>
      </c>
      <c r="AW218" s="12" t="s">
        <v>31</v>
      </c>
      <c r="AX218" s="12" t="s">
        <v>69</v>
      </c>
      <c r="AY218" s="151" t="s">
        <v>150</v>
      </c>
    </row>
    <row r="219" spans="2:65" s="12" customFormat="1">
      <c r="B219" s="150"/>
      <c r="D219" s="144" t="s">
        <v>164</v>
      </c>
      <c r="E219" s="151" t="s">
        <v>19</v>
      </c>
      <c r="F219" s="152" t="s">
        <v>249</v>
      </c>
      <c r="H219" s="151" t="s">
        <v>19</v>
      </c>
      <c r="I219" s="153"/>
      <c r="L219" s="150"/>
      <c r="M219" s="154"/>
      <c r="T219" s="155"/>
      <c r="AT219" s="151" t="s">
        <v>164</v>
      </c>
      <c r="AU219" s="151" t="s">
        <v>78</v>
      </c>
      <c r="AV219" s="12" t="s">
        <v>76</v>
      </c>
      <c r="AW219" s="12" t="s">
        <v>31</v>
      </c>
      <c r="AX219" s="12" t="s">
        <v>69</v>
      </c>
      <c r="AY219" s="151" t="s">
        <v>150</v>
      </c>
    </row>
    <row r="220" spans="2:65" s="13" customFormat="1">
      <c r="B220" s="156"/>
      <c r="D220" s="144" t="s">
        <v>164</v>
      </c>
      <c r="E220" s="157" t="s">
        <v>19</v>
      </c>
      <c r="F220" s="158" t="s">
        <v>285</v>
      </c>
      <c r="H220" s="159">
        <v>17.28</v>
      </c>
      <c r="I220" s="160"/>
      <c r="L220" s="156"/>
      <c r="M220" s="161"/>
      <c r="T220" s="162"/>
      <c r="AT220" s="157" t="s">
        <v>164</v>
      </c>
      <c r="AU220" s="157" t="s">
        <v>78</v>
      </c>
      <c r="AV220" s="13" t="s">
        <v>78</v>
      </c>
      <c r="AW220" s="13" t="s">
        <v>31</v>
      </c>
      <c r="AX220" s="13" t="s">
        <v>69</v>
      </c>
      <c r="AY220" s="157" t="s">
        <v>150</v>
      </c>
    </row>
    <row r="221" spans="2:65" s="12" customFormat="1">
      <c r="B221" s="150"/>
      <c r="D221" s="144" t="s">
        <v>164</v>
      </c>
      <c r="E221" s="151" t="s">
        <v>19</v>
      </c>
      <c r="F221" s="152" t="s">
        <v>251</v>
      </c>
      <c r="H221" s="151" t="s">
        <v>19</v>
      </c>
      <c r="I221" s="153"/>
      <c r="L221" s="150"/>
      <c r="M221" s="154"/>
      <c r="T221" s="155"/>
      <c r="AT221" s="151" t="s">
        <v>164</v>
      </c>
      <c r="AU221" s="151" t="s">
        <v>78</v>
      </c>
      <c r="AV221" s="12" t="s">
        <v>76</v>
      </c>
      <c r="AW221" s="12" t="s">
        <v>31</v>
      </c>
      <c r="AX221" s="12" t="s">
        <v>69</v>
      </c>
      <c r="AY221" s="151" t="s">
        <v>150</v>
      </c>
    </row>
    <row r="222" spans="2:65" s="13" customFormat="1">
      <c r="B222" s="156"/>
      <c r="D222" s="144" t="s">
        <v>164</v>
      </c>
      <c r="E222" s="157" t="s">
        <v>19</v>
      </c>
      <c r="F222" s="158" t="s">
        <v>286</v>
      </c>
      <c r="H222" s="159">
        <v>6.66</v>
      </c>
      <c r="I222" s="160"/>
      <c r="L222" s="156"/>
      <c r="M222" s="161"/>
      <c r="T222" s="162"/>
      <c r="AT222" s="157" t="s">
        <v>164</v>
      </c>
      <c r="AU222" s="157" t="s">
        <v>78</v>
      </c>
      <c r="AV222" s="13" t="s">
        <v>78</v>
      </c>
      <c r="AW222" s="13" t="s">
        <v>31</v>
      </c>
      <c r="AX222" s="13" t="s">
        <v>69</v>
      </c>
      <c r="AY222" s="157" t="s">
        <v>150</v>
      </c>
    </row>
    <row r="223" spans="2:65" s="13" customFormat="1">
      <c r="B223" s="156"/>
      <c r="D223" s="144" t="s">
        <v>164</v>
      </c>
      <c r="E223" s="157" t="s">
        <v>19</v>
      </c>
      <c r="F223" s="158" t="s">
        <v>287</v>
      </c>
      <c r="H223" s="159">
        <v>32.4</v>
      </c>
      <c r="I223" s="160"/>
      <c r="L223" s="156"/>
      <c r="M223" s="161"/>
      <c r="T223" s="162"/>
      <c r="AT223" s="157" t="s">
        <v>164</v>
      </c>
      <c r="AU223" s="157" t="s">
        <v>78</v>
      </c>
      <c r="AV223" s="13" t="s">
        <v>78</v>
      </c>
      <c r="AW223" s="13" t="s">
        <v>31</v>
      </c>
      <c r="AX223" s="13" t="s">
        <v>69</v>
      </c>
      <c r="AY223" s="157" t="s">
        <v>150</v>
      </c>
    </row>
    <row r="224" spans="2:65" s="12" customFormat="1">
      <c r="B224" s="150"/>
      <c r="D224" s="144" t="s">
        <v>164</v>
      </c>
      <c r="E224" s="151" t="s">
        <v>19</v>
      </c>
      <c r="F224" s="152" t="s">
        <v>253</v>
      </c>
      <c r="H224" s="151" t="s">
        <v>19</v>
      </c>
      <c r="I224" s="153"/>
      <c r="L224" s="150"/>
      <c r="M224" s="154"/>
      <c r="T224" s="155"/>
      <c r="AT224" s="151" t="s">
        <v>164</v>
      </c>
      <c r="AU224" s="151" t="s">
        <v>78</v>
      </c>
      <c r="AV224" s="12" t="s">
        <v>76</v>
      </c>
      <c r="AW224" s="12" t="s">
        <v>31</v>
      </c>
      <c r="AX224" s="12" t="s">
        <v>69</v>
      </c>
      <c r="AY224" s="151" t="s">
        <v>150</v>
      </c>
    </row>
    <row r="225" spans="2:65" s="13" customFormat="1">
      <c r="B225" s="156"/>
      <c r="D225" s="144" t="s">
        <v>164</v>
      </c>
      <c r="E225" s="157" t="s">
        <v>19</v>
      </c>
      <c r="F225" s="158" t="s">
        <v>286</v>
      </c>
      <c r="H225" s="159">
        <v>6.66</v>
      </c>
      <c r="I225" s="160"/>
      <c r="L225" s="156"/>
      <c r="M225" s="161"/>
      <c r="T225" s="162"/>
      <c r="AT225" s="157" t="s">
        <v>164</v>
      </c>
      <c r="AU225" s="157" t="s">
        <v>78</v>
      </c>
      <c r="AV225" s="13" t="s">
        <v>78</v>
      </c>
      <c r="AW225" s="13" t="s">
        <v>31</v>
      </c>
      <c r="AX225" s="13" t="s">
        <v>69</v>
      </c>
      <c r="AY225" s="157" t="s">
        <v>150</v>
      </c>
    </row>
    <row r="226" spans="2:65" s="13" customFormat="1">
      <c r="B226" s="156"/>
      <c r="D226" s="144" t="s">
        <v>164</v>
      </c>
      <c r="E226" s="157" t="s">
        <v>19</v>
      </c>
      <c r="F226" s="158" t="s">
        <v>288</v>
      </c>
      <c r="H226" s="159">
        <v>4.32</v>
      </c>
      <c r="I226" s="160"/>
      <c r="L226" s="156"/>
      <c r="M226" s="161"/>
      <c r="T226" s="162"/>
      <c r="AT226" s="157" t="s">
        <v>164</v>
      </c>
      <c r="AU226" s="157" t="s">
        <v>78</v>
      </c>
      <c r="AV226" s="13" t="s">
        <v>78</v>
      </c>
      <c r="AW226" s="13" t="s">
        <v>31</v>
      </c>
      <c r="AX226" s="13" t="s">
        <v>69</v>
      </c>
      <c r="AY226" s="157" t="s">
        <v>150</v>
      </c>
    </row>
    <row r="227" spans="2:65" s="13" customFormat="1">
      <c r="B227" s="156"/>
      <c r="D227" s="144" t="s">
        <v>164</v>
      </c>
      <c r="E227" s="157" t="s">
        <v>19</v>
      </c>
      <c r="F227" s="158" t="s">
        <v>287</v>
      </c>
      <c r="H227" s="159">
        <v>32.4</v>
      </c>
      <c r="I227" s="160"/>
      <c r="L227" s="156"/>
      <c r="M227" s="161"/>
      <c r="T227" s="162"/>
      <c r="AT227" s="157" t="s">
        <v>164</v>
      </c>
      <c r="AU227" s="157" t="s">
        <v>78</v>
      </c>
      <c r="AV227" s="13" t="s">
        <v>78</v>
      </c>
      <c r="AW227" s="13" t="s">
        <v>31</v>
      </c>
      <c r="AX227" s="13" t="s">
        <v>69</v>
      </c>
      <c r="AY227" s="157" t="s">
        <v>150</v>
      </c>
    </row>
    <row r="228" spans="2:65" s="14" customFormat="1">
      <c r="B228" s="163"/>
      <c r="D228" s="144" t="s">
        <v>164</v>
      </c>
      <c r="E228" s="164" t="s">
        <v>19</v>
      </c>
      <c r="F228" s="165" t="s">
        <v>171</v>
      </c>
      <c r="H228" s="166">
        <v>99.72</v>
      </c>
      <c r="I228" s="167"/>
      <c r="L228" s="163"/>
      <c r="M228" s="168"/>
      <c r="T228" s="169"/>
      <c r="AT228" s="164" t="s">
        <v>164</v>
      </c>
      <c r="AU228" s="164" t="s">
        <v>78</v>
      </c>
      <c r="AV228" s="14" t="s">
        <v>158</v>
      </c>
      <c r="AW228" s="14" t="s">
        <v>31</v>
      </c>
      <c r="AX228" s="14" t="s">
        <v>76</v>
      </c>
      <c r="AY228" s="164" t="s">
        <v>150</v>
      </c>
    </row>
    <row r="229" spans="2:65" s="1" customFormat="1" ht="16.5" customHeight="1">
      <c r="B229" s="32"/>
      <c r="C229" s="131" t="s">
        <v>289</v>
      </c>
      <c r="D229" s="131" t="s">
        <v>153</v>
      </c>
      <c r="E229" s="132" t="s">
        <v>290</v>
      </c>
      <c r="F229" s="133" t="s">
        <v>291</v>
      </c>
      <c r="G229" s="134" t="s">
        <v>156</v>
      </c>
      <c r="H229" s="135">
        <v>45.35</v>
      </c>
      <c r="I229" s="136"/>
      <c r="J229" s="137">
        <f>ROUND(I229*H229,2)</f>
        <v>0</v>
      </c>
      <c r="K229" s="133" t="s">
        <v>157</v>
      </c>
      <c r="L229" s="32"/>
      <c r="M229" s="138" t="s">
        <v>19</v>
      </c>
      <c r="N229" s="139" t="s">
        <v>40</v>
      </c>
      <c r="P229" s="140">
        <f>O229*H229</f>
        <v>0</v>
      </c>
      <c r="Q229" s="140">
        <v>0</v>
      </c>
      <c r="R229" s="140">
        <f>Q229*H229</f>
        <v>0</v>
      </c>
      <c r="S229" s="140">
        <v>6.3E-2</v>
      </c>
      <c r="T229" s="141">
        <f>S229*H229</f>
        <v>2.8570500000000001</v>
      </c>
      <c r="AR229" s="142" t="s">
        <v>158</v>
      </c>
      <c r="AT229" s="142" t="s">
        <v>153</v>
      </c>
      <c r="AU229" s="142" t="s">
        <v>78</v>
      </c>
      <c r="AY229" s="17" t="s">
        <v>150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76</v>
      </c>
      <c r="BK229" s="143">
        <f>ROUND(I229*H229,2)</f>
        <v>0</v>
      </c>
      <c r="BL229" s="17" t="s">
        <v>158</v>
      </c>
      <c r="BM229" s="142" t="s">
        <v>292</v>
      </c>
    </row>
    <row r="230" spans="2:65" s="1" customFormat="1">
      <c r="B230" s="32"/>
      <c r="D230" s="144" t="s">
        <v>160</v>
      </c>
      <c r="F230" s="145" t="s">
        <v>293</v>
      </c>
      <c r="I230" s="146"/>
      <c r="L230" s="32"/>
      <c r="M230" s="147"/>
      <c r="T230" s="53"/>
      <c r="AT230" s="17" t="s">
        <v>160</v>
      </c>
      <c r="AU230" s="17" t="s">
        <v>78</v>
      </c>
    </row>
    <row r="231" spans="2:65" s="1" customFormat="1">
      <c r="B231" s="32"/>
      <c r="D231" s="148" t="s">
        <v>162</v>
      </c>
      <c r="F231" s="149" t="s">
        <v>294</v>
      </c>
      <c r="I231" s="146"/>
      <c r="L231" s="32"/>
      <c r="M231" s="147"/>
      <c r="T231" s="53"/>
      <c r="AT231" s="17" t="s">
        <v>162</v>
      </c>
      <c r="AU231" s="17" t="s">
        <v>78</v>
      </c>
    </row>
    <row r="232" spans="2:65" s="12" customFormat="1">
      <c r="B232" s="150"/>
      <c r="D232" s="144" t="s">
        <v>164</v>
      </c>
      <c r="E232" s="151" t="s">
        <v>19</v>
      </c>
      <c r="F232" s="152" t="s">
        <v>165</v>
      </c>
      <c r="H232" s="151" t="s">
        <v>19</v>
      </c>
      <c r="I232" s="153"/>
      <c r="L232" s="150"/>
      <c r="M232" s="154"/>
      <c r="T232" s="155"/>
      <c r="AT232" s="151" t="s">
        <v>164</v>
      </c>
      <c r="AU232" s="151" t="s">
        <v>78</v>
      </c>
      <c r="AV232" s="12" t="s">
        <v>76</v>
      </c>
      <c r="AW232" s="12" t="s">
        <v>31</v>
      </c>
      <c r="AX232" s="12" t="s">
        <v>69</v>
      </c>
      <c r="AY232" s="151" t="s">
        <v>150</v>
      </c>
    </row>
    <row r="233" spans="2:65" s="12" customFormat="1">
      <c r="B233" s="150"/>
      <c r="D233" s="144" t="s">
        <v>164</v>
      </c>
      <c r="E233" s="151" t="s">
        <v>19</v>
      </c>
      <c r="F233" s="152" t="s">
        <v>249</v>
      </c>
      <c r="H233" s="151" t="s">
        <v>19</v>
      </c>
      <c r="I233" s="153"/>
      <c r="L233" s="150"/>
      <c r="M233" s="154"/>
      <c r="T233" s="155"/>
      <c r="AT233" s="151" t="s">
        <v>164</v>
      </c>
      <c r="AU233" s="151" t="s">
        <v>78</v>
      </c>
      <c r="AV233" s="12" t="s">
        <v>76</v>
      </c>
      <c r="AW233" s="12" t="s">
        <v>31</v>
      </c>
      <c r="AX233" s="12" t="s">
        <v>69</v>
      </c>
      <c r="AY233" s="151" t="s">
        <v>150</v>
      </c>
    </row>
    <row r="234" spans="2:65" s="13" customFormat="1">
      <c r="B234" s="156"/>
      <c r="D234" s="144" t="s">
        <v>164</v>
      </c>
      <c r="E234" s="157" t="s">
        <v>19</v>
      </c>
      <c r="F234" s="158" t="s">
        <v>295</v>
      </c>
      <c r="H234" s="159">
        <v>10.26</v>
      </c>
      <c r="I234" s="160"/>
      <c r="L234" s="156"/>
      <c r="M234" s="161"/>
      <c r="T234" s="162"/>
      <c r="AT234" s="157" t="s">
        <v>164</v>
      </c>
      <c r="AU234" s="157" t="s">
        <v>78</v>
      </c>
      <c r="AV234" s="13" t="s">
        <v>78</v>
      </c>
      <c r="AW234" s="13" t="s">
        <v>31</v>
      </c>
      <c r="AX234" s="13" t="s">
        <v>69</v>
      </c>
      <c r="AY234" s="157" t="s">
        <v>150</v>
      </c>
    </row>
    <row r="235" spans="2:65" s="13" customFormat="1">
      <c r="B235" s="156"/>
      <c r="D235" s="144" t="s">
        <v>164</v>
      </c>
      <c r="E235" s="157" t="s">
        <v>19</v>
      </c>
      <c r="F235" s="158" t="s">
        <v>296</v>
      </c>
      <c r="H235" s="159">
        <v>5.67</v>
      </c>
      <c r="I235" s="160"/>
      <c r="L235" s="156"/>
      <c r="M235" s="161"/>
      <c r="T235" s="162"/>
      <c r="AT235" s="157" t="s">
        <v>164</v>
      </c>
      <c r="AU235" s="157" t="s">
        <v>78</v>
      </c>
      <c r="AV235" s="13" t="s">
        <v>78</v>
      </c>
      <c r="AW235" s="13" t="s">
        <v>31</v>
      </c>
      <c r="AX235" s="13" t="s">
        <v>69</v>
      </c>
      <c r="AY235" s="157" t="s">
        <v>150</v>
      </c>
    </row>
    <row r="236" spans="2:65" s="13" customFormat="1">
      <c r="B236" s="156"/>
      <c r="D236" s="144" t="s">
        <v>164</v>
      </c>
      <c r="E236" s="157" t="s">
        <v>19</v>
      </c>
      <c r="F236" s="158" t="s">
        <v>297</v>
      </c>
      <c r="H236" s="159">
        <v>9.24</v>
      </c>
      <c r="I236" s="160"/>
      <c r="L236" s="156"/>
      <c r="M236" s="161"/>
      <c r="T236" s="162"/>
      <c r="AT236" s="157" t="s">
        <v>164</v>
      </c>
      <c r="AU236" s="157" t="s">
        <v>78</v>
      </c>
      <c r="AV236" s="13" t="s">
        <v>78</v>
      </c>
      <c r="AW236" s="13" t="s">
        <v>31</v>
      </c>
      <c r="AX236" s="13" t="s">
        <v>69</v>
      </c>
      <c r="AY236" s="157" t="s">
        <v>150</v>
      </c>
    </row>
    <row r="237" spans="2:65" s="13" customFormat="1">
      <c r="B237" s="156"/>
      <c r="D237" s="144" t="s">
        <v>164</v>
      </c>
      <c r="E237" s="157" t="s">
        <v>19</v>
      </c>
      <c r="F237" s="158" t="s">
        <v>298</v>
      </c>
      <c r="H237" s="159">
        <v>2.7</v>
      </c>
      <c r="I237" s="160"/>
      <c r="L237" s="156"/>
      <c r="M237" s="161"/>
      <c r="T237" s="162"/>
      <c r="AT237" s="157" t="s">
        <v>164</v>
      </c>
      <c r="AU237" s="157" t="s">
        <v>78</v>
      </c>
      <c r="AV237" s="13" t="s">
        <v>78</v>
      </c>
      <c r="AW237" s="13" t="s">
        <v>31</v>
      </c>
      <c r="AX237" s="13" t="s">
        <v>69</v>
      </c>
      <c r="AY237" s="157" t="s">
        <v>150</v>
      </c>
    </row>
    <row r="238" spans="2:65" s="13" customFormat="1">
      <c r="B238" s="156"/>
      <c r="D238" s="144" t="s">
        <v>164</v>
      </c>
      <c r="E238" s="157" t="s">
        <v>19</v>
      </c>
      <c r="F238" s="158" t="s">
        <v>299</v>
      </c>
      <c r="H238" s="159">
        <v>12.96</v>
      </c>
      <c r="I238" s="160"/>
      <c r="L238" s="156"/>
      <c r="M238" s="161"/>
      <c r="T238" s="162"/>
      <c r="AT238" s="157" t="s">
        <v>164</v>
      </c>
      <c r="AU238" s="157" t="s">
        <v>78</v>
      </c>
      <c r="AV238" s="13" t="s">
        <v>78</v>
      </c>
      <c r="AW238" s="13" t="s">
        <v>31</v>
      </c>
      <c r="AX238" s="13" t="s">
        <v>69</v>
      </c>
      <c r="AY238" s="157" t="s">
        <v>150</v>
      </c>
    </row>
    <row r="239" spans="2:65" s="12" customFormat="1">
      <c r="B239" s="150"/>
      <c r="D239" s="144" t="s">
        <v>164</v>
      </c>
      <c r="E239" s="151" t="s">
        <v>19</v>
      </c>
      <c r="F239" s="152" t="s">
        <v>251</v>
      </c>
      <c r="H239" s="151" t="s">
        <v>19</v>
      </c>
      <c r="I239" s="153"/>
      <c r="L239" s="150"/>
      <c r="M239" s="154"/>
      <c r="T239" s="155"/>
      <c r="AT239" s="151" t="s">
        <v>164</v>
      </c>
      <c r="AU239" s="151" t="s">
        <v>78</v>
      </c>
      <c r="AV239" s="12" t="s">
        <v>76</v>
      </c>
      <c r="AW239" s="12" t="s">
        <v>31</v>
      </c>
      <c r="AX239" s="12" t="s">
        <v>69</v>
      </c>
      <c r="AY239" s="151" t="s">
        <v>150</v>
      </c>
    </row>
    <row r="240" spans="2:65" s="13" customFormat="1">
      <c r="B240" s="156"/>
      <c r="D240" s="144" t="s">
        <v>164</v>
      </c>
      <c r="E240" s="157" t="s">
        <v>19</v>
      </c>
      <c r="F240" s="158" t="s">
        <v>300</v>
      </c>
      <c r="H240" s="159">
        <v>2.5</v>
      </c>
      <c r="I240" s="160"/>
      <c r="L240" s="156"/>
      <c r="M240" s="161"/>
      <c r="T240" s="162"/>
      <c r="AT240" s="157" t="s">
        <v>164</v>
      </c>
      <c r="AU240" s="157" t="s">
        <v>78</v>
      </c>
      <c r="AV240" s="13" t="s">
        <v>78</v>
      </c>
      <c r="AW240" s="13" t="s">
        <v>31</v>
      </c>
      <c r="AX240" s="13" t="s">
        <v>69</v>
      </c>
      <c r="AY240" s="157" t="s">
        <v>150</v>
      </c>
    </row>
    <row r="241" spans="2:65" s="12" customFormat="1">
      <c r="B241" s="150"/>
      <c r="D241" s="144" t="s">
        <v>164</v>
      </c>
      <c r="E241" s="151" t="s">
        <v>19</v>
      </c>
      <c r="F241" s="152" t="s">
        <v>254</v>
      </c>
      <c r="H241" s="151" t="s">
        <v>19</v>
      </c>
      <c r="I241" s="153"/>
      <c r="L241" s="150"/>
      <c r="M241" s="154"/>
      <c r="T241" s="155"/>
      <c r="AT241" s="151" t="s">
        <v>164</v>
      </c>
      <c r="AU241" s="151" t="s">
        <v>78</v>
      </c>
      <c r="AV241" s="12" t="s">
        <v>76</v>
      </c>
      <c r="AW241" s="12" t="s">
        <v>31</v>
      </c>
      <c r="AX241" s="12" t="s">
        <v>69</v>
      </c>
      <c r="AY241" s="151" t="s">
        <v>150</v>
      </c>
    </row>
    <row r="242" spans="2:65" s="13" customFormat="1">
      <c r="B242" s="156"/>
      <c r="D242" s="144" t="s">
        <v>164</v>
      </c>
      <c r="E242" s="157" t="s">
        <v>19</v>
      </c>
      <c r="F242" s="158" t="s">
        <v>301</v>
      </c>
      <c r="H242" s="159">
        <v>2.02</v>
      </c>
      <c r="I242" s="160"/>
      <c r="L242" s="156"/>
      <c r="M242" s="161"/>
      <c r="T242" s="162"/>
      <c r="AT242" s="157" t="s">
        <v>164</v>
      </c>
      <c r="AU242" s="157" t="s">
        <v>78</v>
      </c>
      <c r="AV242" s="13" t="s">
        <v>78</v>
      </c>
      <c r="AW242" s="13" t="s">
        <v>31</v>
      </c>
      <c r="AX242" s="13" t="s">
        <v>69</v>
      </c>
      <c r="AY242" s="157" t="s">
        <v>150</v>
      </c>
    </row>
    <row r="243" spans="2:65" s="14" customFormat="1">
      <c r="B243" s="163"/>
      <c r="D243" s="144" t="s">
        <v>164</v>
      </c>
      <c r="E243" s="164" t="s">
        <v>19</v>
      </c>
      <c r="F243" s="165" t="s">
        <v>171</v>
      </c>
      <c r="H243" s="166">
        <v>45.35</v>
      </c>
      <c r="I243" s="167"/>
      <c r="L243" s="163"/>
      <c r="M243" s="168"/>
      <c r="T243" s="169"/>
      <c r="AT243" s="164" t="s">
        <v>164</v>
      </c>
      <c r="AU243" s="164" t="s">
        <v>78</v>
      </c>
      <c r="AV243" s="14" t="s">
        <v>158</v>
      </c>
      <c r="AW243" s="14" t="s">
        <v>31</v>
      </c>
      <c r="AX243" s="14" t="s">
        <v>76</v>
      </c>
      <c r="AY243" s="164" t="s">
        <v>150</v>
      </c>
    </row>
    <row r="244" spans="2:65" s="1" customFormat="1" ht="16.5" customHeight="1">
      <c r="B244" s="32"/>
      <c r="C244" s="131" t="s">
        <v>302</v>
      </c>
      <c r="D244" s="131" t="s">
        <v>153</v>
      </c>
      <c r="E244" s="132" t="s">
        <v>303</v>
      </c>
      <c r="F244" s="133" t="s">
        <v>304</v>
      </c>
      <c r="G244" s="134" t="s">
        <v>156</v>
      </c>
      <c r="H244" s="135">
        <v>5.4</v>
      </c>
      <c r="I244" s="136"/>
      <c r="J244" s="137">
        <f>ROUND(I244*H244,2)</f>
        <v>0</v>
      </c>
      <c r="K244" s="133" t="s">
        <v>157</v>
      </c>
      <c r="L244" s="32"/>
      <c r="M244" s="138" t="s">
        <v>19</v>
      </c>
      <c r="N244" s="139" t="s">
        <v>40</v>
      </c>
      <c r="P244" s="140">
        <f>O244*H244</f>
        <v>0</v>
      </c>
      <c r="Q244" s="140">
        <v>0</v>
      </c>
      <c r="R244" s="140">
        <f>Q244*H244</f>
        <v>0</v>
      </c>
      <c r="S244" s="140">
        <v>7.2999999999999995E-2</v>
      </c>
      <c r="T244" s="141">
        <f>S244*H244</f>
        <v>0.39419999999999999</v>
      </c>
      <c r="AR244" s="142" t="s">
        <v>158</v>
      </c>
      <c r="AT244" s="142" t="s">
        <v>153</v>
      </c>
      <c r="AU244" s="142" t="s">
        <v>78</v>
      </c>
      <c r="AY244" s="17" t="s">
        <v>150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76</v>
      </c>
      <c r="BK244" s="143">
        <f>ROUND(I244*H244,2)</f>
        <v>0</v>
      </c>
      <c r="BL244" s="17" t="s">
        <v>158</v>
      </c>
      <c r="BM244" s="142" t="s">
        <v>305</v>
      </c>
    </row>
    <row r="245" spans="2:65" s="1" customFormat="1">
      <c r="B245" s="32"/>
      <c r="D245" s="144" t="s">
        <v>160</v>
      </c>
      <c r="F245" s="145" t="s">
        <v>306</v>
      </c>
      <c r="I245" s="146"/>
      <c r="L245" s="32"/>
      <c r="M245" s="147"/>
      <c r="T245" s="53"/>
      <c r="AT245" s="17" t="s">
        <v>160</v>
      </c>
      <c r="AU245" s="17" t="s">
        <v>78</v>
      </c>
    </row>
    <row r="246" spans="2:65" s="1" customFormat="1">
      <c r="B246" s="32"/>
      <c r="D246" s="148" t="s">
        <v>162</v>
      </c>
      <c r="F246" s="149" t="s">
        <v>307</v>
      </c>
      <c r="I246" s="146"/>
      <c r="L246" s="32"/>
      <c r="M246" s="147"/>
      <c r="T246" s="53"/>
      <c r="AT246" s="17" t="s">
        <v>162</v>
      </c>
      <c r="AU246" s="17" t="s">
        <v>78</v>
      </c>
    </row>
    <row r="247" spans="2:65" s="12" customFormat="1">
      <c r="B247" s="150"/>
      <c r="D247" s="144" t="s">
        <v>164</v>
      </c>
      <c r="E247" s="151" t="s">
        <v>19</v>
      </c>
      <c r="F247" s="152" t="s">
        <v>165</v>
      </c>
      <c r="H247" s="151" t="s">
        <v>19</v>
      </c>
      <c r="I247" s="153"/>
      <c r="L247" s="150"/>
      <c r="M247" s="154"/>
      <c r="T247" s="155"/>
      <c r="AT247" s="151" t="s">
        <v>164</v>
      </c>
      <c r="AU247" s="151" t="s">
        <v>78</v>
      </c>
      <c r="AV247" s="12" t="s">
        <v>76</v>
      </c>
      <c r="AW247" s="12" t="s">
        <v>31</v>
      </c>
      <c r="AX247" s="12" t="s">
        <v>69</v>
      </c>
      <c r="AY247" s="151" t="s">
        <v>150</v>
      </c>
    </row>
    <row r="248" spans="2:65" s="13" customFormat="1">
      <c r="B248" s="156"/>
      <c r="D248" s="144" t="s">
        <v>164</v>
      </c>
      <c r="E248" s="157" t="s">
        <v>19</v>
      </c>
      <c r="F248" s="158" t="s">
        <v>308</v>
      </c>
      <c r="H248" s="159">
        <v>2.6</v>
      </c>
      <c r="I248" s="160"/>
      <c r="L248" s="156"/>
      <c r="M248" s="161"/>
      <c r="T248" s="162"/>
      <c r="AT248" s="157" t="s">
        <v>164</v>
      </c>
      <c r="AU248" s="157" t="s">
        <v>78</v>
      </c>
      <c r="AV248" s="13" t="s">
        <v>78</v>
      </c>
      <c r="AW248" s="13" t="s">
        <v>31</v>
      </c>
      <c r="AX248" s="13" t="s">
        <v>69</v>
      </c>
      <c r="AY248" s="157" t="s">
        <v>150</v>
      </c>
    </row>
    <row r="249" spans="2:65" s="13" customFormat="1">
      <c r="B249" s="156"/>
      <c r="D249" s="144" t="s">
        <v>164</v>
      </c>
      <c r="E249" s="157" t="s">
        <v>19</v>
      </c>
      <c r="F249" s="158" t="s">
        <v>309</v>
      </c>
      <c r="H249" s="159">
        <v>2.8</v>
      </c>
      <c r="I249" s="160"/>
      <c r="L249" s="156"/>
      <c r="M249" s="161"/>
      <c r="T249" s="162"/>
      <c r="AT249" s="157" t="s">
        <v>164</v>
      </c>
      <c r="AU249" s="157" t="s">
        <v>78</v>
      </c>
      <c r="AV249" s="13" t="s">
        <v>78</v>
      </c>
      <c r="AW249" s="13" t="s">
        <v>31</v>
      </c>
      <c r="AX249" s="13" t="s">
        <v>69</v>
      </c>
      <c r="AY249" s="157" t="s">
        <v>150</v>
      </c>
    </row>
    <row r="250" spans="2:65" s="14" customFormat="1">
      <c r="B250" s="163"/>
      <c r="D250" s="144" t="s">
        <v>164</v>
      </c>
      <c r="E250" s="164" t="s">
        <v>19</v>
      </c>
      <c r="F250" s="165" t="s">
        <v>171</v>
      </c>
      <c r="H250" s="166">
        <v>5.4</v>
      </c>
      <c r="I250" s="167"/>
      <c r="L250" s="163"/>
      <c r="M250" s="168"/>
      <c r="T250" s="169"/>
      <c r="AT250" s="164" t="s">
        <v>164</v>
      </c>
      <c r="AU250" s="164" t="s">
        <v>78</v>
      </c>
      <c r="AV250" s="14" t="s">
        <v>158</v>
      </c>
      <c r="AW250" s="14" t="s">
        <v>31</v>
      </c>
      <c r="AX250" s="14" t="s">
        <v>76</v>
      </c>
      <c r="AY250" s="164" t="s">
        <v>150</v>
      </c>
    </row>
    <row r="251" spans="2:65" s="1" customFormat="1" ht="16.5" customHeight="1">
      <c r="B251" s="32"/>
      <c r="C251" s="131" t="s">
        <v>310</v>
      </c>
      <c r="D251" s="131" t="s">
        <v>153</v>
      </c>
      <c r="E251" s="132" t="s">
        <v>311</v>
      </c>
      <c r="F251" s="133" t="s">
        <v>312</v>
      </c>
      <c r="G251" s="134" t="s">
        <v>156</v>
      </c>
      <c r="H251" s="135">
        <v>5.7</v>
      </c>
      <c r="I251" s="136"/>
      <c r="J251" s="137">
        <f>ROUND(I251*H251,2)</f>
        <v>0</v>
      </c>
      <c r="K251" s="133" t="s">
        <v>157</v>
      </c>
      <c r="L251" s="32"/>
      <c r="M251" s="138" t="s">
        <v>19</v>
      </c>
      <c r="N251" s="139" t="s">
        <v>40</v>
      </c>
      <c r="P251" s="140">
        <f>O251*H251</f>
        <v>0</v>
      </c>
      <c r="Q251" s="140">
        <v>0</v>
      </c>
      <c r="R251" s="140">
        <f>Q251*H251</f>
        <v>0</v>
      </c>
      <c r="S251" s="140">
        <v>5.8999999999999997E-2</v>
      </c>
      <c r="T251" s="141">
        <f>S251*H251</f>
        <v>0.33629999999999999</v>
      </c>
      <c r="AR251" s="142" t="s">
        <v>158</v>
      </c>
      <c r="AT251" s="142" t="s">
        <v>153</v>
      </c>
      <c r="AU251" s="142" t="s">
        <v>78</v>
      </c>
      <c r="AY251" s="17" t="s">
        <v>150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76</v>
      </c>
      <c r="BK251" s="143">
        <f>ROUND(I251*H251,2)</f>
        <v>0</v>
      </c>
      <c r="BL251" s="17" t="s">
        <v>158</v>
      </c>
      <c r="BM251" s="142" t="s">
        <v>313</v>
      </c>
    </row>
    <row r="252" spans="2:65" s="1" customFormat="1">
      <c r="B252" s="32"/>
      <c r="D252" s="144" t="s">
        <v>160</v>
      </c>
      <c r="F252" s="145" t="s">
        <v>314</v>
      </c>
      <c r="I252" s="146"/>
      <c r="L252" s="32"/>
      <c r="M252" s="147"/>
      <c r="T252" s="53"/>
      <c r="AT252" s="17" t="s">
        <v>160</v>
      </c>
      <c r="AU252" s="17" t="s">
        <v>78</v>
      </c>
    </row>
    <row r="253" spans="2:65" s="1" customFormat="1">
      <c r="B253" s="32"/>
      <c r="D253" s="148" t="s">
        <v>162</v>
      </c>
      <c r="F253" s="149" t="s">
        <v>315</v>
      </c>
      <c r="I253" s="146"/>
      <c r="L253" s="32"/>
      <c r="M253" s="147"/>
      <c r="T253" s="53"/>
      <c r="AT253" s="17" t="s">
        <v>162</v>
      </c>
      <c r="AU253" s="17" t="s">
        <v>78</v>
      </c>
    </row>
    <row r="254" spans="2:65" s="12" customFormat="1">
      <c r="B254" s="150"/>
      <c r="D254" s="144" t="s">
        <v>164</v>
      </c>
      <c r="E254" s="151" t="s">
        <v>19</v>
      </c>
      <c r="F254" s="152" t="s">
        <v>165</v>
      </c>
      <c r="H254" s="151" t="s">
        <v>19</v>
      </c>
      <c r="I254" s="153"/>
      <c r="L254" s="150"/>
      <c r="M254" s="154"/>
      <c r="T254" s="155"/>
      <c r="AT254" s="151" t="s">
        <v>164</v>
      </c>
      <c r="AU254" s="151" t="s">
        <v>78</v>
      </c>
      <c r="AV254" s="12" t="s">
        <v>76</v>
      </c>
      <c r="AW254" s="12" t="s">
        <v>31</v>
      </c>
      <c r="AX254" s="12" t="s">
        <v>69</v>
      </c>
      <c r="AY254" s="151" t="s">
        <v>150</v>
      </c>
    </row>
    <row r="255" spans="2:65" s="13" customFormat="1">
      <c r="B255" s="156"/>
      <c r="D255" s="144" t="s">
        <v>164</v>
      </c>
      <c r="E255" s="157" t="s">
        <v>19</v>
      </c>
      <c r="F255" s="158" t="s">
        <v>316</v>
      </c>
      <c r="H255" s="159">
        <v>1.3</v>
      </c>
      <c r="I255" s="160"/>
      <c r="L255" s="156"/>
      <c r="M255" s="161"/>
      <c r="T255" s="162"/>
      <c r="AT255" s="157" t="s">
        <v>164</v>
      </c>
      <c r="AU255" s="157" t="s">
        <v>78</v>
      </c>
      <c r="AV255" s="13" t="s">
        <v>78</v>
      </c>
      <c r="AW255" s="13" t="s">
        <v>31</v>
      </c>
      <c r="AX255" s="13" t="s">
        <v>69</v>
      </c>
      <c r="AY255" s="157" t="s">
        <v>150</v>
      </c>
    </row>
    <row r="256" spans="2:65" s="13" customFormat="1">
      <c r="B256" s="156"/>
      <c r="D256" s="144" t="s">
        <v>164</v>
      </c>
      <c r="E256" s="157" t="s">
        <v>19</v>
      </c>
      <c r="F256" s="158" t="s">
        <v>317</v>
      </c>
      <c r="H256" s="159">
        <v>2.8</v>
      </c>
      <c r="I256" s="160"/>
      <c r="L256" s="156"/>
      <c r="M256" s="161"/>
      <c r="T256" s="162"/>
      <c r="AT256" s="157" t="s">
        <v>164</v>
      </c>
      <c r="AU256" s="157" t="s">
        <v>78</v>
      </c>
      <c r="AV256" s="13" t="s">
        <v>78</v>
      </c>
      <c r="AW256" s="13" t="s">
        <v>31</v>
      </c>
      <c r="AX256" s="13" t="s">
        <v>69</v>
      </c>
      <c r="AY256" s="157" t="s">
        <v>150</v>
      </c>
    </row>
    <row r="257" spans="2:65" s="13" customFormat="1">
      <c r="B257" s="156"/>
      <c r="D257" s="144" t="s">
        <v>164</v>
      </c>
      <c r="E257" s="157" t="s">
        <v>19</v>
      </c>
      <c r="F257" s="158" t="s">
        <v>318</v>
      </c>
      <c r="H257" s="159">
        <v>1.6</v>
      </c>
      <c r="I257" s="160"/>
      <c r="L257" s="156"/>
      <c r="M257" s="161"/>
      <c r="T257" s="162"/>
      <c r="AT257" s="157" t="s">
        <v>164</v>
      </c>
      <c r="AU257" s="157" t="s">
        <v>78</v>
      </c>
      <c r="AV257" s="13" t="s">
        <v>78</v>
      </c>
      <c r="AW257" s="13" t="s">
        <v>31</v>
      </c>
      <c r="AX257" s="13" t="s">
        <v>69</v>
      </c>
      <c r="AY257" s="157" t="s">
        <v>150</v>
      </c>
    </row>
    <row r="258" spans="2:65" s="14" customFormat="1">
      <c r="B258" s="163"/>
      <c r="D258" s="144" t="s">
        <v>164</v>
      </c>
      <c r="E258" s="164" t="s">
        <v>19</v>
      </c>
      <c r="F258" s="165" t="s">
        <v>171</v>
      </c>
      <c r="H258" s="166">
        <v>5.7</v>
      </c>
      <c r="I258" s="167"/>
      <c r="L258" s="163"/>
      <c r="M258" s="168"/>
      <c r="T258" s="169"/>
      <c r="AT258" s="164" t="s">
        <v>164</v>
      </c>
      <c r="AU258" s="164" t="s">
        <v>78</v>
      </c>
      <c r="AV258" s="14" t="s">
        <v>158</v>
      </c>
      <c r="AW258" s="14" t="s">
        <v>31</v>
      </c>
      <c r="AX258" s="14" t="s">
        <v>76</v>
      </c>
      <c r="AY258" s="164" t="s">
        <v>150</v>
      </c>
    </row>
    <row r="259" spans="2:65" s="1" customFormat="1" ht="16.5" customHeight="1">
      <c r="B259" s="32"/>
      <c r="C259" s="131" t="s">
        <v>319</v>
      </c>
      <c r="D259" s="131" t="s">
        <v>153</v>
      </c>
      <c r="E259" s="132" t="s">
        <v>320</v>
      </c>
      <c r="F259" s="133" t="s">
        <v>321</v>
      </c>
      <c r="G259" s="134" t="s">
        <v>156</v>
      </c>
      <c r="H259" s="135">
        <v>9</v>
      </c>
      <c r="I259" s="136"/>
      <c r="J259" s="137">
        <f>ROUND(I259*H259,2)</f>
        <v>0</v>
      </c>
      <c r="K259" s="133" t="s">
        <v>157</v>
      </c>
      <c r="L259" s="32"/>
      <c r="M259" s="138" t="s">
        <v>19</v>
      </c>
      <c r="N259" s="139" t="s">
        <v>40</v>
      </c>
      <c r="P259" s="140">
        <f>O259*H259</f>
        <v>0</v>
      </c>
      <c r="Q259" s="140">
        <v>0</v>
      </c>
      <c r="R259" s="140">
        <f>Q259*H259</f>
        <v>0</v>
      </c>
      <c r="S259" s="140">
        <v>5.0999999999999997E-2</v>
      </c>
      <c r="T259" s="141">
        <f>S259*H259</f>
        <v>0.45899999999999996</v>
      </c>
      <c r="AR259" s="142" t="s">
        <v>158</v>
      </c>
      <c r="AT259" s="142" t="s">
        <v>153</v>
      </c>
      <c r="AU259" s="142" t="s">
        <v>78</v>
      </c>
      <c r="AY259" s="17" t="s">
        <v>150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76</v>
      </c>
      <c r="BK259" s="143">
        <f>ROUND(I259*H259,2)</f>
        <v>0</v>
      </c>
      <c r="BL259" s="17" t="s">
        <v>158</v>
      </c>
      <c r="BM259" s="142" t="s">
        <v>322</v>
      </c>
    </row>
    <row r="260" spans="2:65" s="1" customFormat="1">
      <c r="B260" s="32"/>
      <c r="D260" s="144" t="s">
        <v>160</v>
      </c>
      <c r="F260" s="145" t="s">
        <v>323</v>
      </c>
      <c r="I260" s="146"/>
      <c r="L260" s="32"/>
      <c r="M260" s="147"/>
      <c r="T260" s="53"/>
      <c r="AT260" s="17" t="s">
        <v>160</v>
      </c>
      <c r="AU260" s="17" t="s">
        <v>78</v>
      </c>
    </row>
    <row r="261" spans="2:65" s="1" customFormat="1">
      <c r="B261" s="32"/>
      <c r="D261" s="148" t="s">
        <v>162</v>
      </c>
      <c r="F261" s="149" t="s">
        <v>324</v>
      </c>
      <c r="I261" s="146"/>
      <c r="L261" s="32"/>
      <c r="M261" s="147"/>
      <c r="T261" s="53"/>
      <c r="AT261" s="17" t="s">
        <v>162</v>
      </c>
      <c r="AU261" s="17" t="s">
        <v>78</v>
      </c>
    </row>
    <row r="262" spans="2:65" s="12" customFormat="1">
      <c r="B262" s="150"/>
      <c r="D262" s="144" t="s">
        <v>164</v>
      </c>
      <c r="E262" s="151" t="s">
        <v>19</v>
      </c>
      <c r="F262" s="152" t="s">
        <v>165</v>
      </c>
      <c r="H262" s="151" t="s">
        <v>19</v>
      </c>
      <c r="I262" s="153"/>
      <c r="L262" s="150"/>
      <c r="M262" s="154"/>
      <c r="T262" s="155"/>
      <c r="AT262" s="151" t="s">
        <v>164</v>
      </c>
      <c r="AU262" s="151" t="s">
        <v>78</v>
      </c>
      <c r="AV262" s="12" t="s">
        <v>76</v>
      </c>
      <c r="AW262" s="12" t="s">
        <v>31</v>
      </c>
      <c r="AX262" s="12" t="s">
        <v>69</v>
      </c>
      <c r="AY262" s="151" t="s">
        <v>150</v>
      </c>
    </row>
    <row r="263" spans="2:65" s="13" customFormat="1">
      <c r="B263" s="156"/>
      <c r="D263" s="144" t="s">
        <v>164</v>
      </c>
      <c r="E263" s="157" t="s">
        <v>19</v>
      </c>
      <c r="F263" s="158" t="s">
        <v>325</v>
      </c>
      <c r="H263" s="159">
        <v>9</v>
      </c>
      <c r="I263" s="160"/>
      <c r="L263" s="156"/>
      <c r="M263" s="161"/>
      <c r="T263" s="162"/>
      <c r="AT263" s="157" t="s">
        <v>164</v>
      </c>
      <c r="AU263" s="157" t="s">
        <v>78</v>
      </c>
      <c r="AV263" s="13" t="s">
        <v>78</v>
      </c>
      <c r="AW263" s="13" t="s">
        <v>31</v>
      </c>
      <c r="AX263" s="13" t="s">
        <v>76</v>
      </c>
      <c r="AY263" s="157" t="s">
        <v>150</v>
      </c>
    </row>
    <row r="264" spans="2:65" s="1" customFormat="1" ht="16.5" customHeight="1">
      <c r="B264" s="32"/>
      <c r="C264" s="131" t="s">
        <v>326</v>
      </c>
      <c r="D264" s="131" t="s">
        <v>153</v>
      </c>
      <c r="E264" s="132" t="s">
        <v>327</v>
      </c>
      <c r="F264" s="133" t="s">
        <v>328</v>
      </c>
      <c r="G264" s="134" t="s">
        <v>156</v>
      </c>
      <c r="H264" s="135">
        <v>2.64</v>
      </c>
      <c r="I264" s="136"/>
      <c r="J264" s="137">
        <f>ROUND(I264*H264,2)</f>
        <v>0</v>
      </c>
      <c r="K264" s="133" t="s">
        <v>157</v>
      </c>
      <c r="L264" s="32"/>
      <c r="M264" s="138" t="s">
        <v>19</v>
      </c>
      <c r="N264" s="139" t="s">
        <v>40</v>
      </c>
      <c r="P264" s="140">
        <f>O264*H264</f>
        <v>0</v>
      </c>
      <c r="Q264" s="140">
        <v>0</v>
      </c>
      <c r="R264" s="140">
        <f>Q264*H264</f>
        <v>0</v>
      </c>
      <c r="S264" s="140">
        <v>6.2E-2</v>
      </c>
      <c r="T264" s="141">
        <f>S264*H264</f>
        <v>0.16368000000000002</v>
      </c>
      <c r="AR264" s="142" t="s">
        <v>158</v>
      </c>
      <c r="AT264" s="142" t="s">
        <v>153</v>
      </c>
      <c r="AU264" s="142" t="s">
        <v>78</v>
      </c>
      <c r="AY264" s="17" t="s">
        <v>150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76</v>
      </c>
      <c r="BK264" s="143">
        <f>ROUND(I264*H264,2)</f>
        <v>0</v>
      </c>
      <c r="BL264" s="17" t="s">
        <v>158</v>
      </c>
      <c r="BM264" s="142" t="s">
        <v>329</v>
      </c>
    </row>
    <row r="265" spans="2:65" s="1" customFormat="1">
      <c r="B265" s="32"/>
      <c r="D265" s="144" t="s">
        <v>160</v>
      </c>
      <c r="F265" s="145" t="s">
        <v>330</v>
      </c>
      <c r="I265" s="146"/>
      <c r="L265" s="32"/>
      <c r="M265" s="147"/>
      <c r="T265" s="53"/>
      <c r="AT265" s="17" t="s">
        <v>160</v>
      </c>
      <c r="AU265" s="17" t="s">
        <v>78</v>
      </c>
    </row>
    <row r="266" spans="2:65" s="1" customFormat="1">
      <c r="B266" s="32"/>
      <c r="D266" s="148" t="s">
        <v>162</v>
      </c>
      <c r="F266" s="149" t="s">
        <v>331</v>
      </c>
      <c r="I266" s="146"/>
      <c r="L266" s="32"/>
      <c r="M266" s="147"/>
      <c r="T266" s="53"/>
      <c r="AT266" s="17" t="s">
        <v>162</v>
      </c>
      <c r="AU266" s="17" t="s">
        <v>78</v>
      </c>
    </row>
    <row r="267" spans="2:65" s="12" customFormat="1">
      <c r="B267" s="150"/>
      <c r="D267" s="144" t="s">
        <v>164</v>
      </c>
      <c r="E267" s="151" t="s">
        <v>19</v>
      </c>
      <c r="F267" s="152" t="s">
        <v>165</v>
      </c>
      <c r="H267" s="151" t="s">
        <v>19</v>
      </c>
      <c r="I267" s="153"/>
      <c r="L267" s="150"/>
      <c r="M267" s="154"/>
      <c r="T267" s="155"/>
      <c r="AT267" s="151" t="s">
        <v>164</v>
      </c>
      <c r="AU267" s="151" t="s">
        <v>78</v>
      </c>
      <c r="AV267" s="12" t="s">
        <v>76</v>
      </c>
      <c r="AW267" s="12" t="s">
        <v>31</v>
      </c>
      <c r="AX267" s="12" t="s">
        <v>69</v>
      </c>
      <c r="AY267" s="151" t="s">
        <v>150</v>
      </c>
    </row>
    <row r="268" spans="2:65" s="13" customFormat="1">
      <c r="B268" s="156"/>
      <c r="D268" s="144" t="s">
        <v>164</v>
      </c>
      <c r="E268" s="157" t="s">
        <v>19</v>
      </c>
      <c r="F268" s="158" t="s">
        <v>332</v>
      </c>
      <c r="H268" s="159">
        <v>2.64</v>
      </c>
      <c r="I268" s="160"/>
      <c r="L268" s="156"/>
      <c r="M268" s="161"/>
      <c r="T268" s="162"/>
      <c r="AT268" s="157" t="s">
        <v>164</v>
      </c>
      <c r="AU268" s="157" t="s">
        <v>78</v>
      </c>
      <c r="AV268" s="13" t="s">
        <v>78</v>
      </c>
      <c r="AW268" s="13" t="s">
        <v>31</v>
      </c>
      <c r="AX268" s="13" t="s">
        <v>76</v>
      </c>
      <c r="AY268" s="157" t="s">
        <v>150</v>
      </c>
    </row>
    <row r="269" spans="2:65" s="1" customFormat="1" ht="16.5" customHeight="1">
      <c r="B269" s="32"/>
      <c r="C269" s="131" t="s">
        <v>7</v>
      </c>
      <c r="D269" s="131" t="s">
        <v>153</v>
      </c>
      <c r="E269" s="132" t="s">
        <v>333</v>
      </c>
      <c r="F269" s="133" t="s">
        <v>334</v>
      </c>
      <c r="G269" s="134" t="s">
        <v>156</v>
      </c>
      <c r="H269" s="135">
        <v>1284.92</v>
      </c>
      <c r="I269" s="136"/>
      <c r="J269" s="137">
        <f>ROUND(I269*H269,2)</f>
        <v>0</v>
      </c>
      <c r="K269" s="133" t="s">
        <v>19</v>
      </c>
      <c r="L269" s="32"/>
      <c r="M269" s="138" t="s">
        <v>19</v>
      </c>
      <c r="N269" s="139" t="s">
        <v>40</v>
      </c>
      <c r="P269" s="140">
        <f>O269*H269</f>
        <v>0</v>
      </c>
      <c r="Q269" s="140">
        <v>0</v>
      </c>
      <c r="R269" s="140">
        <f>Q269*H269</f>
        <v>0</v>
      </c>
      <c r="S269" s="140">
        <v>0.05</v>
      </c>
      <c r="T269" s="141">
        <f>S269*H269</f>
        <v>64.246000000000009</v>
      </c>
      <c r="AR269" s="142" t="s">
        <v>158</v>
      </c>
      <c r="AT269" s="142" t="s">
        <v>153</v>
      </c>
      <c r="AU269" s="142" t="s">
        <v>78</v>
      </c>
      <c r="AY269" s="17" t="s">
        <v>150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76</v>
      </c>
      <c r="BK269" s="143">
        <f>ROUND(I269*H269,2)</f>
        <v>0</v>
      </c>
      <c r="BL269" s="17" t="s">
        <v>158</v>
      </c>
      <c r="BM269" s="142" t="s">
        <v>335</v>
      </c>
    </row>
    <row r="270" spans="2:65" s="1" customFormat="1">
      <c r="B270" s="32"/>
      <c r="D270" s="144" t="s">
        <v>160</v>
      </c>
      <c r="F270" s="145" t="s">
        <v>336</v>
      </c>
      <c r="I270" s="146"/>
      <c r="L270" s="32"/>
      <c r="M270" s="147"/>
      <c r="T270" s="53"/>
      <c r="AT270" s="17" t="s">
        <v>160</v>
      </c>
      <c r="AU270" s="17" t="s">
        <v>78</v>
      </c>
    </row>
    <row r="271" spans="2:65" s="12" customFormat="1">
      <c r="B271" s="150"/>
      <c r="D271" s="144" t="s">
        <v>164</v>
      </c>
      <c r="E271" s="151" t="s">
        <v>19</v>
      </c>
      <c r="F271" s="152" t="s">
        <v>165</v>
      </c>
      <c r="H271" s="151" t="s">
        <v>19</v>
      </c>
      <c r="I271" s="153"/>
      <c r="L271" s="150"/>
      <c r="M271" s="154"/>
      <c r="T271" s="155"/>
      <c r="AT271" s="151" t="s">
        <v>164</v>
      </c>
      <c r="AU271" s="151" t="s">
        <v>78</v>
      </c>
      <c r="AV271" s="12" t="s">
        <v>76</v>
      </c>
      <c r="AW271" s="12" t="s">
        <v>31</v>
      </c>
      <c r="AX271" s="12" t="s">
        <v>69</v>
      </c>
      <c r="AY271" s="151" t="s">
        <v>150</v>
      </c>
    </row>
    <row r="272" spans="2:65" s="12" customFormat="1">
      <c r="B272" s="150"/>
      <c r="D272" s="144" t="s">
        <v>164</v>
      </c>
      <c r="E272" s="151" t="s">
        <v>19</v>
      </c>
      <c r="F272" s="152" t="s">
        <v>337</v>
      </c>
      <c r="H272" s="151" t="s">
        <v>19</v>
      </c>
      <c r="I272" s="153"/>
      <c r="L272" s="150"/>
      <c r="M272" s="154"/>
      <c r="T272" s="155"/>
      <c r="AT272" s="151" t="s">
        <v>164</v>
      </c>
      <c r="AU272" s="151" t="s">
        <v>78</v>
      </c>
      <c r="AV272" s="12" t="s">
        <v>76</v>
      </c>
      <c r="AW272" s="12" t="s">
        <v>31</v>
      </c>
      <c r="AX272" s="12" t="s">
        <v>69</v>
      </c>
      <c r="AY272" s="151" t="s">
        <v>150</v>
      </c>
    </row>
    <row r="273" spans="2:51" s="13" customFormat="1">
      <c r="B273" s="156"/>
      <c r="D273" s="144" t="s">
        <v>164</v>
      </c>
      <c r="E273" s="157" t="s">
        <v>19</v>
      </c>
      <c r="F273" s="158" t="s">
        <v>338</v>
      </c>
      <c r="H273" s="159">
        <v>153.01</v>
      </c>
      <c r="I273" s="160"/>
      <c r="L273" s="156"/>
      <c r="M273" s="161"/>
      <c r="T273" s="162"/>
      <c r="AT273" s="157" t="s">
        <v>164</v>
      </c>
      <c r="AU273" s="157" t="s">
        <v>78</v>
      </c>
      <c r="AV273" s="13" t="s">
        <v>78</v>
      </c>
      <c r="AW273" s="13" t="s">
        <v>31</v>
      </c>
      <c r="AX273" s="13" t="s">
        <v>69</v>
      </c>
      <c r="AY273" s="157" t="s">
        <v>150</v>
      </c>
    </row>
    <row r="274" spans="2:51" s="13" customFormat="1">
      <c r="B274" s="156"/>
      <c r="D274" s="144" t="s">
        <v>164</v>
      </c>
      <c r="E274" s="157" t="s">
        <v>19</v>
      </c>
      <c r="F274" s="158" t="s">
        <v>339</v>
      </c>
      <c r="H274" s="159">
        <v>-4</v>
      </c>
      <c r="I274" s="160"/>
      <c r="L274" s="156"/>
      <c r="M274" s="161"/>
      <c r="T274" s="162"/>
      <c r="AT274" s="157" t="s">
        <v>164</v>
      </c>
      <c r="AU274" s="157" t="s">
        <v>78</v>
      </c>
      <c r="AV274" s="13" t="s">
        <v>78</v>
      </c>
      <c r="AW274" s="13" t="s">
        <v>31</v>
      </c>
      <c r="AX274" s="13" t="s">
        <v>69</v>
      </c>
      <c r="AY274" s="157" t="s">
        <v>150</v>
      </c>
    </row>
    <row r="275" spans="2:51" s="13" customFormat="1">
      <c r="B275" s="156"/>
      <c r="D275" s="144" t="s">
        <v>164</v>
      </c>
      <c r="E275" s="157" t="s">
        <v>19</v>
      </c>
      <c r="F275" s="158" t="s">
        <v>340</v>
      </c>
      <c r="H275" s="159">
        <v>2.7749999999999999</v>
      </c>
      <c r="I275" s="160"/>
      <c r="L275" s="156"/>
      <c r="M275" s="161"/>
      <c r="T275" s="162"/>
      <c r="AT275" s="157" t="s">
        <v>164</v>
      </c>
      <c r="AU275" s="157" t="s">
        <v>78</v>
      </c>
      <c r="AV275" s="13" t="s">
        <v>78</v>
      </c>
      <c r="AW275" s="13" t="s">
        <v>31</v>
      </c>
      <c r="AX275" s="13" t="s">
        <v>69</v>
      </c>
      <c r="AY275" s="157" t="s">
        <v>150</v>
      </c>
    </row>
    <row r="276" spans="2:51" s="13" customFormat="1">
      <c r="B276" s="156"/>
      <c r="D276" s="144" t="s">
        <v>164</v>
      </c>
      <c r="E276" s="157" t="s">
        <v>19</v>
      </c>
      <c r="F276" s="158" t="s">
        <v>341</v>
      </c>
      <c r="H276" s="159">
        <v>-18.190000000000001</v>
      </c>
      <c r="I276" s="160"/>
      <c r="L276" s="156"/>
      <c r="M276" s="161"/>
      <c r="T276" s="162"/>
      <c r="AT276" s="157" t="s">
        <v>164</v>
      </c>
      <c r="AU276" s="157" t="s">
        <v>78</v>
      </c>
      <c r="AV276" s="13" t="s">
        <v>78</v>
      </c>
      <c r="AW276" s="13" t="s">
        <v>31</v>
      </c>
      <c r="AX276" s="13" t="s">
        <v>69</v>
      </c>
      <c r="AY276" s="157" t="s">
        <v>150</v>
      </c>
    </row>
    <row r="277" spans="2:51" s="13" customFormat="1">
      <c r="B277" s="156"/>
      <c r="D277" s="144" t="s">
        <v>164</v>
      </c>
      <c r="E277" s="157" t="s">
        <v>19</v>
      </c>
      <c r="F277" s="158" t="s">
        <v>342</v>
      </c>
      <c r="H277" s="159">
        <v>6.42</v>
      </c>
      <c r="I277" s="160"/>
      <c r="L277" s="156"/>
      <c r="M277" s="161"/>
      <c r="T277" s="162"/>
      <c r="AT277" s="157" t="s">
        <v>164</v>
      </c>
      <c r="AU277" s="157" t="s">
        <v>78</v>
      </c>
      <c r="AV277" s="13" t="s">
        <v>78</v>
      </c>
      <c r="AW277" s="13" t="s">
        <v>31</v>
      </c>
      <c r="AX277" s="13" t="s">
        <v>69</v>
      </c>
      <c r="AY277" s="157" t="s">
        <v>150</v>
      </c>
    </row>
    <row r="278" spans="2:51" s="13" customFormat="1">
      <c r="B278" s="156"/>
      <c r="D278" s="144" t="s">
        <v>164</v>
      </c>
      <c r="E278" s="157" t="s">
        <v>19</v>
      </c>
      <c r="F278" s="158" t="s">
        <v>343</v>
      </c>
      <c r="H278" s="159">
        <v>-7.78</v>
      </c>
      <c r="I278" s="160"/>
      <c r="L278" s="156"/>
      <c r="M278" s="161"/>
      <c r="T278" s="162"/>
      <c r="AT278" s="157" t="s">
        <v>164</v>
      </c>
      <c r="AU278" s="157" t="s">
        <v>78</v>
      </c>
      <c r="AV278" s="13" t="s">
        <v>78</v>
      </c>
      <c r="AW278" s="13" t="s">
        <v>31</v>
      </c>
      <c r="AX278" s="13" t="s">
        <v>69</v>
      </c>
      <c r="AY278" s="157" t="s">
        <v>150</v>
      </c>
    </row>
    <row r="279" spans="2:51" s="13" customFormat="1">
      <c r="B279" s="156"/>
      <c r="D279" s="144" t="s">
        <v>164</v>
      </c>
      <c r="E279" s="157" t="s">
        <v>19</v>
      </c>
      <c r="F279" s="158" t="s">
        <v>344</v>
      </c>
      <c r="H279" s="159">
        <v>5.0250000000000004</v>
      </c>
      <c r="I279" s="160"/>
      <c r="L279" s="156"/>
      <c r="M279" s="161"/>
      <c r="T279" s="162"/>
      <c r="AT279" s="157" t="s">
        <v>164</v>
      </c>
      <c r="AU279" s="157" t="s">
        <v>78</v>
      </c>
      <c r="AV279" s="13" t="s">
        <v>78</v>
      </c>
      <c r="AW279" s="13" t="s">
        <v>31</v>
      </c>
      <c r="AX279" s="13" t="s">
        <v>69</v>
      </c>
      <c r="AY279" s="157" t="s">
        <v>150</v>
      </c>
    </row>
    <row r="280" spans="2:51" s="12" customFormat="1">
      <c r="B280" s="150"/>
      <c r="D280" s="144" t="s">
        <v>164</v>
      </c>
      <c r="E280" s="151" t="s">
        <v>19</v>
      </c>
      <c r="F280" s="152" t="s">
        <v>345</v>
      </c>
      <c r="H280" s="151" t="s">
        <v>19</v>
      </c>
      <c r="I280" s="153"/>
      <c r="L280" s="150"/>
      <c r="M280" s="154"/>
      <c r="T280" s="155"/>
      <c r="AT280" s="151" t="s">
        <v>164</v>
      </c>
      <c r="AU280" s="151" t="s">
        <v>78</v>
      </c>
      <c r="AV280" s="12" t="s">
        <v>76</v>
      </c>
      <c r="AW280" s="12" t="s">
        <v>31</v>
      </c>
      <c r="AX280" s="12" t="s">
        <v>69</v>
      </c>
      <c r="AY280" s="151" t="s">
        <v>150</v>
      </c>
    </row>
    <row r="281" spans="2:51" s="13" customFormat="1">
      <c r="B281" s="156"/>
      <c r="D281" s="144" t="s">
        <v>164</v>
      </c>
      <c r="E281" s="157" t="s">
        <v>19</v>
      </c>
      <c r="F281" s="158" t="s">
        <v>346</v>
      </c>
      <c r="H281" s="159">
        <v>18.75</v>
      </c>
      <c r="I281" s="160"/>
      <c r="L281" s="156"/>
      <c r="M281" s="161"/>
      <c r="T281" s="162"/>
      <c r="AT281" s="157" t="s">
        <v>164</v>
      </c>
      <c r="AU281" s="157" t="s">
        <v>78</v>
      </c>
      <c r="AV281" s="13" t="s">
        <v>78</v>
      </c>
      <c r="AW281" s="13" t="s">
        <v>31</v>
      </c>
      <c r="AX281" s="13" t="s">
        <v>69</v>
      </c>
      <c r="AY281" s="157" t="s">
        <v>150</v>
      </c>
    </row>
    <row r="282" spans="2:51" s="13" customFormat="1">
      <c r="B282" s="156"/>
      <c r="D282" s="144" t="s">
        <v>164</v>
      </c>
      <c r="E282" s="157" t="s">
        <v>19</v>
      </c>
      <c r="F282" s="158" t="s">
        <v>347</v>
      </c>
      <c r="H282" s="159">
        <v>101.26</v>
      </c>
      <c r="I282" s="160"/>
      <c r="L282" s="156"/>
      <c r="M282" s="161"/>
      <c r="T282" s="162"/>
      <c r="AT282" s="157" t="s">
        <v>164</v>
      </c>
      <c r="AU282" s="157" t="s">
        <v>78</v>
      </c>
      <c r="AV282" s="13" t="s">
        <v>78</v>
      </c>
      <c r="AW282" s="13" t="s">
        <v>31</v>
      </c>
      <c r="AX282" s="13" t="s">
        <v>69</v>
      </c>
      <c r="AY282" s="157" t="s">
        <v>150</v>
      </c>
    </row>
    <row r="283" spans="2:51" s="13" customFormat="1">
      <c r="B283" s="156"/>
      <c r="D283" s="144" t="s">
        <v>164</v>
      </c>
      <c r="E283" s="157" t="s">
        <v>19</v>
      </c>
      <c r="F283" s="158" t="s">
        <v>348</v>
      </c>
      <c r="H283" s="159">
        <v>-13.6</v>
      </c>
      <c r="I283" s="160"/>
      <c r="L283" s="156"/>
      <c r="M283" s="161"/>
      <c r="T283" s="162"/>
      <c r="AT283" s="157" t="s">
        <v>164</v>
      </c>
      <c r="AU283" s="157" t="s">
        <v>78</v>
      </c>
      <c r="AV283" s="13" t="s">
        <v>78</v>
      </c>
      <c r="AW283" s="13" t="s">
        <v>31</v>
      </c>
      <c r="AX283" s="13" t="s">
        <v>69</v>
      </c>
      <c r="AY283" s="157" t="s">
        <v>150</v>
      </c>
    </row>
    <row r="284" spans="2:51" s="13" customFormat="1">
      <c r="B284" s="156"/>
      <c r="D284" s="144" t="s">
        <v>164</v>
      </c>
      <c r="E284" s="157" t="s">
        <v>19</v>
      </c>
      <c r="F284" s="158" t="s">
        <v>349</v>
      </c>
      <c r="H284" s="159">
        <v>10.944000000000001</v>
      </c>
      <c r="I284" s="160"/>
      <c r="L284" s="156"/>
      <c r="M284" s="161"/>
      <c r="T284" s="162"/>
      <c r="AT284" s="157" t="s">
        <v>164</v>
      </c>
      <c r="AU284" s="157" t="s">
        <v>78</v>
      </c>
      <c r="AV284" s="13" t="s">
        <v>78</v>
      </c>
      <c r="AW284" s="13" t="s">
        <v>31</v>
      </c>
      <c r="AX284" s="13" t="s">
        <v>69</v>
      </c>
      <c r="AY284" s="157" t="s">
        <v>150</v>
      </c>
    </row>
    <row r="285" spans="2:51" s="13" customFormat="1">
      <c r="B285" s="156"/>
      <c r="D285" s="144" t="s">
        <v>164</v>
      </c>
      <c r="E285" s="157" t="s">
        <v>19</v>
      </c>
      <c r="F285" s="158" t="s">
        <v>350</v>
      </c>
      <c r="H285" s="159">
        <v>8.14</v>
      </c>
      <c r="I285" s="160"/>
      <c r="L285" s="156"/>
      <c r="M285" s="161"/>
      <c r="T285" s="162"/>
      <c r="AT285" s="157" t="s">
        <v>164</v>
      </c>
      <c r="AU285" s="157" t="s">
        <v>78</v>
      </c>
      <c r="AV285" s="13" t="s">
        <v>78</v>
      </c>
      <c r="AW285" s="13" t="s">
        <v>31</v>
      </c>
      <c r="AX285" s="13" t="s">
        <v>69</v>
      </c>
      <c r="AY285" s="157" t="s">
        <v>150</v>
      </c>
    </row>
    <row r="286" spans="2:51" s="13" customFormat="1">
      <c r="B286" s="156"/>
      <c r="D286" s="144" t="s">
        <v>164</v>
      </c>
      <c r="E286" s="157" t="s">
        <v>19</v>
      </c>
      <c r="F286" s="158" t="s">
        <v>351</v>
      </c>
      <c r="H286" s="159">
        <v>40.799999999999997</v>
      </c>
      <c r="I286" s="160"/>
      <c r="L286" s="156"/>
      <c r="M286" s="161"/>
      <c r="T286" s="162"/>
      <c r="AT286" s="157" t="s">
        <v>164</v>
      </c>
      <c r="AU286" s="157" t="s">
        <v>78</v>
      </c>
      <c r="AV286" s="13" t="s">
        <v>78</v>
      </c>
      <c r="AW286" s="13" t="s">
        <v>31</v>
      </c>
      <c r="AX286" s="13" t="s">
        <v>69</v>
      </c>
      <c r="AY286" s="157" t="s">
        <v>150</v>
      </c>
    </row>
    <row r="287" spans="2:51" s="13" customFormat="1">
      <c r="B287" s="156"/>
      <c r="D287" s="144" t="s">
        <v>164</v>
      </c>
      <c r="E287" s="157" t="s">
        <v>19</v>
      </c>
      <c r="F287" s="158" t="s">
        <v>352</v>
      </c>
      <c r="H287" s="159">
        <v>-13.86</v>
      </c>
      <c r="I287" s="160"/>
      <c r="L287" s="156"/>
      <c r="M287" s="161"/>
      <c r="T287" s="162"/>
      <c r="AT287" s="157" t="s">
        <v>164</v>
      </c>
      <c r="AU287" s="157" t="s">
        <v>78</v>
      </c>
      <c r="AV287" s="13" t="s">
        <v>78</v>
      </c>
      <c r="AW287" s="13" t="s">
        <v>31</v>
      </c>
      <c r="AX287" s="13" t="s">
        <v>69</v>
      </c>
      <c r="AY287" s="157" t="s">
        <v>150</v>
      </c>
    </row>
    <row r="288" spans="2:51" s="13" customFormat="1">
      <c r="B288" s="156"/>
      <c r="D288" s="144" t="s">
        <v>164</v>
      </c>
      <c r="E288" s="157" t="s">
        <v>19</v>
      </c>
      <c r="F288" s="158" t="s">
        <v>353</v>
      </c>
      <c r="H288" s="159">
        <v>51.02</v>
      </c>
      <c r="I288" s="160"/>
      <c r="L288" s="156"/>
      <c r="M288" s="161"/>
      <c r="T288" s="162"/>
      <c r="AT288" s="157" t="s">
        <v>164</v>
      </c>
      <c r="AU288" s="157" t="s">
        <v>78</v>
      </c>
      <c r="AV288" s="13" t="s">
        <v>78</v>
      </c>
      <c r="AW288" s="13" t="s">
        <v>31</v>
      </c>
      <c r="AX288" s="13" t="s">
        <v>69</v>
      </c>
      <c r="AY288" s="157" t="s">
        <v>150</v>
      </c>
    </row>
    <row r="289" spans="2:51" s="13" customFormat="1">
      <c r="B289" s="156"/>
      <c r="D289" s="144" t="s">
        <v>164</v>
      </c>
      <c r="E289" s="157" t="s">
        <v>19</v>
      </c>
      <c r="F289" s="158" t="s">
        <v>354</v>
      </c>
      <c r="H289" s="159">
        <v>-3.28</v>
      </c>
      <c r="I289" s="160"/>
      <c r="L289" s="156"/>
      <c r="M289" s="161"/>
      <c r="T289" s="162"/>
      <c r="AT289" s="157" t="s">
        <v>164</v>
      </c>
      <c r="AU289" s="157" t="s">
        <v>78</v>
      </c>
      <c r="AV289" s="13" t="s">
        <v>78</v>
      </c>
      <c r="AW289" s="13" t="s">
        <v>31</v>
      </c>
      <c r="AX289" s="13" t="s">
        <v>69</v>
      </c>
      <c r="AY289" s="157" t="s">
        <v>150</v>
      </c>
    </row>
    <row r="290" spans="2:51" s="12" customFormat="1">
      <c r="B290" s="150"/>
      <c r="D290" s="144" t="s">
        <v>164</v>
      </c>
      <c r="E290" s="151" t="s">
        <v>19</v>
      </c>
      <c r="F290" s="152" t="s">
        <v>355</v>
      </c>
      <c r="H290" s="151" t="s">
        <v>19</v>
      </c>
      <c r="I290" s="153"/>
      <c r="L290" s="150"/>
      <c r="M290" s="154"/>
      <c r="T290" s="155"/>
      <c r="AT290" s="151" t="s">
        <v>164</v>
      </c>
      <c r="AU290" s="151" t="s">
        <v>78</v>
      </c>
      <c r="AV290" s="12" t="s">
        <v>76</v>
      </c>
      <c r="AW290" s="12" t="s">
        <v>31</v>
      </c>
      <c r="AX290" s="12" t="s">
        <v>69</v>
      </c>
      <c r="AY290" s="151" t="s">
        <v>150</v>
      </c>
    </row>
    <row r="291" spans="2:51" s="13" customFormat="1">
      <c r="B291" s="156"/>
      <c r="D291" s="144" t="s">
        <v>164</v>
      </c>
      <c r="E291" s="157" t="s">
        <v>19</v>
      </c>
      <c r="F291" s="158" t="s">
        <v>356</v>
      </c>
      <c r="H291" s="159">
        <v>20.75</v>
      </c>
      <c r="I291" s="160"/>
      <c r="L291" s="156"/>
      <c r="M291" s="161"/>
      <c r="T291" s="162"/>
      <c r="AT291" s="157" t="s">
        <v>164</v>
      </c>
      <c r="AU291" s="157" t="s">
        <v>78</v>
      </c>
      <c r="AV291" s="13" t="s">
        <v>78</v>
      </c>
      <c r="AW291" s="13" t="s">
        <v>31</v>
      </c>
      <c r="AX291" s="13" t="s">
        <v>69</v>
      </c>
      <c r="AY291" s="157" t="s">
        <v>150</v>
      </c>
    </row>
    <row r="292" spans="2:51" s="13" customFormat="1">
      <c r="B292" s="156"/>
      <c r="D292" s="144" t="s">
        <v>164</v>
      </c>
      <c r="E292" s="157" t="s">
        <v>19</v>
      </c>
      <c r="F292" s="158" t="s">
        <v>357</v>
      </c>
      <c r="H292" s="159">
        <v>42.9</v>
      </c>
      <c r="I292" s="160"/>
      <c r="L292" s="156"/>
      <c r="M292" s="161"/>
      <c r="T292" s="162"/>
      <c r="AT292" s="157" t="s">
        <v>164</v>
      </c>
      <c r="AU292" s="157" t="s">
        <v>78</v>
      </c>
      <c r="AV292" s="13" t="s">
        <v>78</v>
      </c>
      <c r="AW292" s="13" t="s">
        <v>31</v>
      </c>
      <c r="AX292" s="13" t="s">
        <v>69</v>
      </c>
      <c r="AY292" s="157" t="s">
        <v>150</v>
      </c>
    </row>
    <row r="293" spans="2:51" s="13" customFormat="1">
      <c r="B293" s="156"/>
      <c r="D293" s="144" t="s">
        <v>164</v>
      </c>
      <c r="E293" s="157" t="s">
        <v>19</v>
      </c>
      <c r="F293" s="158" t="s">
        <v>358</v>
      </c>
      <c r="H293" s="159">
        <v>-3</v>
      </c>
      <c r="I293" s="160"/>
      <c r="L293" s="156"/>
      <c r="M293" s="161"/>
      <c r="T293" s="162"/>
      <c r="AT293" s="157" t="s">
        <v>164</v>
      </c>
      <c r="AU293" s="157" t="s">
        <v>78</v>
      </c>
      <c r="AV293" s="13" t="s">
        <v>78</v>
      </c>
      <c r="AW293" s="13" t="s">
        <v>31</v>
      </c>
      <c r="AX293" s="13" t="s">
        <v>69</v>
      </c>
      <c r="AY293" s="157" t="s">
        <v>150</v>
      </c>
    </row>
    <row r="294" spans="2:51" s="13" customFormat="1">
      <c r="B294" s="156"/>
      <c r="D294" s="144" t="s">
        <v>164</v>
      </c>
      <c r="E294" s="157" t="s">
        <v>19</v>
      </c>
      <c r="F294" s="158" t="s">
        <v>359</v>
      </c>
      <c r="H294" s="159">
        <v>0.73499999999999999</v>
      </c>
      <c r="I294" s="160"/>
      <c r="L294" s="156"/>
      <c r="M294" s="161"/>
      <c r="T294" s="162"/>
      <c r="AT294" s="157" t="s">
        <v>164</v>
      </c>
      <c r="AU294" s="157" t="s">
        <v>78</v>
      </c>
      <c r="AV294" s="13" t="s">
        <v>78</v>
      </c>
      <c r="AW294" s="13" t="s">
        <v>31</v>
      </c>
      <c r="AX294" s="13" t="s">
        <v>69</v>
      </c>
      <c r="AY294" s="157" t="s">
        <v>150</v>
      </c>
    </row>
    <row r="295" spans="2:51" s="13" customFormat="1">
      <c r="B295" s="156"/>
      <c r="D295" s="144" t="s">
        <v>164</v>
      </c>
      <c r="E295" s="157" t="s">
        <v>19</v>
      </c>
      <c r="F295" s="158" t="s">
        <v>360</v>
      </c>
      <c r="H295" s="159">
        <v>328.86</v>
      </c>
      <c r="I295" s="160"/>
      <c r="L295" s="156"/>
      <c r="M295" s="161"/>
      <c r="T295" s="162"/>
      <c r="AT295" s="157" t="s">
        <v>164</v>
      </c>
      <c r="AU295" s="157" t="s">
        <v>78</v>
      </c>
      <c r="AV295" s="13" t="s">
        <v>78</v>
      </c>
      <c r="AW295" s="13" t="s">
        <v>31</v>
      </c>
      <c r="AX295" s="13" t="s">
        <v>69</v>
      </c>
      <c r="AY295" s="157" t="s">
        <v>150</v>
      </c>
    </row>
    <row r="296" spans="2:51" s="13" customFormat="1">
      <c r="B296" s="156"/>
      <c r="D296" s="144" t="s">
        <v>164</v>
      </c>
      <c r="E296" s="157" t="s">
        <v>19</v>
      </c>
      <c r="F296" s="158" t="s">
        <v>361</v>
      </c>
      <c r="H296" s="159">
        <v>-73.48</v>
      </c>
      <c r="I296" s="160"/>
      <c r="L296" s="156"/>
      <c r="M296" s="161"/>
      <c r="T296" s="162"/>
      <c r="AT296" s="157" t="s">
        <v>164</v>
      </c>
      <c r="AU296" s="157" t="s">
        <v>78</v>
      </c>
      <c r="AV296" s="13" t="s">
        <v>78</v>
      </c>
      <c r="AW296" s="13" t="s">
        <v>31</v>
      </c>
      <c r="AX296" s="13" t="s">
        <v>69</v>
      </c>
      <c r="AY296" s="157" t="s">
        <v>150</v>
      </c>
    </row>
    <row r="297" spans="2:51" s="13" customFormat="1">
      <c r="B297" s="156"/>
      <c r="D297" s="144" t="s">
        <v>164</v>
      </c>
      <c r="E297" s="157" t="s">
        <v>19</v>
      </c>
      <c r="F297" s="158" t="s">
        <v>362</v>
      </c>
      <c r="H297" s="159">
        <v>-29.88</v>
      </c>
      <c r="I297" s="160"/>
      <c r="L297" s="156"/>
      <c r="M297" s="161"/>
      <c r="T297" s="162"/>
      <c r="AT297" s="157" t="s">
        <v>164</v>
      </c>
      <c r="AU297" s="157" t="s">
        <v>78</v>
      </c>
      <c r="AV297" s="13" t="s">
        <v>78</v>
      </c>
      <c r="AW297" s="13" t="s">
        <v>31</v>
      </c>
      <c r="AX297" s="13" t="s">
        <v>69</v>
      </c>
      <c r="AY297" s="157" t="s">
        <v>150</v>
      </c>
    </row>
    <row r="298" spans="2:51" s="13" customFormat="1">
      <c r="B298" s="156"/>
      <c r="D298" s="144" t="s">
        <v>164</v>
      </c>
      <c r="E298" s="157" t="s">
        <v>19</v>
      </c>
      <c r="F298" s="158" t="s">
        <v>363</v>
      </c>
      <c r="H298" s="159">
        <v>17.28</v>
      </c>
      <c r="I298" s="160"/>
      <c r="L298" s="156"/>
      <c r="M298" s="161"/>
      <c r="T298" s="162"/>
      <c r="AT298" s="157" t="s">
        <v>164</v>
      </c>
      <c r="AU298" s="157" t="s">
        <v>78</v>
      </c>
      <c r="AV298" s="13" t="s">
        <v>78</v>
      </c>
      <c r="AW298" s="13" t="s">
        <v>31</v>
      </c>
      <c r="AX298" s="13" t="s">
        <v>69</v>
      </c>
      <c r="AY298" s="157" t="s">
        <v>150</v>
      </c>
    </row>
    <row r="299" spans="2:51" s="13" customFormat="1">
      <c r="B299" s="156"/>
      <c r="D299" s="144" t="s">
        <v>164</v>
      </c>
      <c r="E299" s="157" t="s">
        <v>19</v>
      </c>
      <c r="F299" s="158" t="s">
        <v>364</v>
      </c>
      <c r="H299" s="159">
        <v>3.2160000000000002</v>
      </c>
      <c r="I299" s="160"/>
      <c r="L299" s="156"/>
      <c r="M299" s="161"/>
      <c r="T299" s="162"/>
      <c r="AT299" s="157" t="s">
        <v>164</v>
      </c>
      <c r="AU299" s="157" t="s">
        <v>78</v>
      </c>
      <c r="AV299" s="13" t="s">
        <v>78</v>
      </c>
      <c r="AW299" s="13" t="s">
        <v>31</v>
      </c>
      <c r="AX299" s="13" t="s">
        <v>69</v>
      </c>
      <c r="AY299" s="157" t="s">
        <v>150</v>
      </c>
    </row>
    <row r="300" spans="2:51" s="13" customFormat="1">
      <c r="B300" s="156"/>
      <c r="D300" s="144" t="s">
        <v>164</v>
      </c>
      <c r="E300" s="157" t="s">
        <v>19</v>
      </c>
      <c r="F300" s="158" t="s">
        <v>365</v>
      </c>
      <c r="H300" s="159">
        <v>8.3040000000000003</v>
      </c>
      <c r="I300" s="160"/>
      <c r="L300" s="156"/>
      <c r="M300" s="161"/>
      <c r="T300" s="162"/>
      <c r="AT300" s="157" t="s">
        <v>164</v>
      </c>
      <c r="AU300" s="157" t="s">
        <v>78</v>
      </c>
      <c r="AV300" s="13" t="s">
        <v>78</v>
      </c>
      <c r="AW300" s="13" t="s">
        <v>31</v>
      </c>
      <c r="AX300" s="13" t="s">
        <v>69</v>
      </c>
      <c r="AY300" s="157" t="s">
        <v>150</v>
      </c>
    </row>
    <row r="301" spans="2:51" s="12" customFormat="1">
      <c r="B301" s="150"/>
      <c r="D301" s="144" t="s">
        <v>164</v>
      </c>
      <c r="E301" s="151" t="s">
        <v>19</v>
      </c>
      <c r="F301" s="152" t="s">
        <v>366</v>
      </c>
      <c r="H301" s="151" t="s">
        <v>19</v>
      </c>
      <c r="I301" s="153"/>
      <c r="L301" s="150"/>
      <c r="M301" s="154"/>
      <c r="T301" s="155"/>
      <c r="AT301" s="151" t="s">
        <v>164</v>
      </c>
      <c r="AU301" s="151" t="s">
        <v>78</v>
      </c>
      <c r="AV301" s="12" t="s">
        <v>76</v>
      </c>
      <c r="AW301" s="12" t="s">
        <v>31</v>
      </c>
      <c r="AX301" s="12" t="s">
        <v>69</v>
      </c>
      <c r="AY301" s="151" t="s">
        <v>150</v>
      </c>
    </row>
    <row r="302" spans="2:51" s="13" customFormat="1">
      <c r="B302" s="156"/>
      <c r="D302" s="144" t="s">
        <v>164</v>
      </c>
      <c r="E302" s="157" t="s">
        <v>19</v>
      </c>
      <c r="F302" s="158" t="s">
        <v>351</v>
      </c>
      <c r="H302" s="159">
        <v>40.799999999999997</v>
      </c>
      <c r="I302" s="160"/>
      <c r="L302" s="156"/>
      <c r="M302" s="161"/>
      <c r="T302" s="162"/>
      <c r="AT302" s="157" t="s">
        <v>164</v>
      </c>
      <c r="AU302" s="157" t="s">
        <v>78</v>
      </c>
      <c r="AV302" s="13" t="s">
        <v>78</v>
      </c>
      <c r="AW302" s="13" t="s">
        <v>31</v>
      </c>
      <c r="AX302" s="13" t="s">
        <v>69</v>
      </c>
      <c r="AY302" s="157" t="s">
        <v>150</v>
      </c>
    </row>
    <row r="303" spans="2:51" s="13" customFormat="1">
      <c r="B303" s="156"/>
      <c r="D303" s="144" t="s">
        <v>164</v>
      </c>
      <c r="E303" s="157" t="s">
        <v>19</v>
      </c>
      <c r="F303" s="158" t="s">
        <v>367</v>
      </c>
      <c r="H303" s="159">
        <v>-14.67</v>
      </c>
      <c r="I303" s="160"/>
      <c r="L303" s="156"/>
      <c r="M303" s="161"/>
      <c r="T303" s="162"/>
      <c r="AT303" s="157" t="s">
        <v>164</v>
      </c>
      <c r="AU303" s="157" t="s">
        <v>78</v>
      </c>
      <c r="AV303" s="13" t="s">
        <v>78</v>
      </c>
      <c r="AW303" s="13" t="s">
        <v>31</v>
      </c>
      <c r="AX303" s="13" t="s">
        <v>69</v>
      </c>
      <c r="AY303" s="157" t="s">
        <v>150</v>
      </c>
    </row>
    <row r="304" spans="2:51" s="13" customFormat="1">
      <c r="B304" s="156"/>
      <c r="D304" s="144" t="s">
        <v>164</v>
      </c>
      <c r="E304" s="157" t="s">
        <v>19</v>
      </c>
      <c r="F304" s="158" t="s">
        <v>368</v>
      </c>
      <c r="H304" s="159">
        <v>2.88</v>
      </c>
      <c r="I304" s="160"/>
      <c r="L304" s="156"/>
      <c r="M304" s="161"/>
      <c r="T304" s="162"/>
      <c r="AT304" s="157" t="s">
        <v>164</v>
      </c>
      <c r="AU304" s="157" t="s">
        <v>78</v>
      </c>
      <c r="AV304" s="13" t="s">
        <v>78</v>
      </c>
      <c r="AW304" s="13" t="s">
        <v>31</v>
      </c>
      <c r="AX304" s="13" t="s">
        <v>69</v>
      </c>
      <c r="AY304" s="157" t="s">
        <v>150</v>
      </c>
    </row>
    <row r="305" spans="2:51" s="13" customFormat="1">
      <c r="B305" s="156"/>
      <c r="D305" s="144" t="s">
        <v>164</v>
      </c>
      <c r="E305" s="157" t="s">
        <v>19</v>
      </c>
      <c r="F305" s="158" t="s">
        <v>369</v>
      </c>
      <c r="H305" s="159">
        <v>98.42</v>
      </c>
      <c r="I305" s="160"/>
      <c r="L305" s="156"/>
      <c r="M305" s="161"/>
      <c r="T305" s="162"/>
      <c r="AT305" s="157" t="s">
        <v>164</v>
      </c>
      <c r="AU305" s="157" t="s">
        <v>78</v>
      </c>
      <c r="AV305" s="13" t="s">
        <v>78</v>
      </c>
      <c r="AW305" s="13" t="s">
        <v>31</v>
      </c>
      <c r="AX305" s="13" t="s">
        <v>69</v>
      </c>
      <c r="AY305" s="157" t="s">
        <v>150</v>
      </c>
    </row>
    <row r="306" spans="2:51" s="13" customFormat="1">
      <c r="B306" s="156"/>
      <c r="D306" s="144" t="s">
        <v>164</v>
      </c>
      <c r="E306" s="157" t="s">
        <v>19</v>
      </c>
      <c r="F306" s="158" t="s">
        <v>370</v>
      </c>
      <c r="H306" s="159">
        <v>-18</v>
      </c>
      <c r="I306" s="160"/>
      <c r="L306" s="156"/>
      <c r="M306" s="161"/>
      <c r="T306" s="162"/>
      <c r="AT306" s="157" t="s">
        <v>164</v>
      </c>
      <c r="AU306" s="157" t="s">
        <v>78</v>
      </c>
      <c r="AV306" s="13" t="s">
        <v>78</v>
      </c>
      <c r="AW306" s="13" t="s">
        <v>31</v>
      </c>
      <c r="AX306" s="13" t="s">
        <v>69</v>
      </c>
      <c r="AY306" s="157" t="s">
        <v>150</v>
      </c>
    </row>
    <row r="307" spans="2:51" s="13" customFormat="1">
      <c r="B307" s="156"/>
      <c r="D307" s="144" t="s">
        <v>164</v>
      </c>
      <c r="E307" s="157" t="s">
        <v>19</v>
      </c>
      <c r="F307" s="158" t="s">
        <v>371</v>
      </c>
      <c r="H307" s="159">
        <v>5.22</v>
      </c>
      <c r="I307" s="160"/>
      <c r="L307" s="156"/>
      <c r="M307" s="161"/>
      <c r="T307" s="162"/>
      <c r="AT307" s="157" t="s">
        <v>164</v>
      </c>
      <c r="AU307" s="157" t="s">
        <v>78</v>
      </c>
      <c r="AV307" s="13" t="s">
        <v>78</v>
      </c>
      <c r="AW307" s="13" t="s">
        <v>31</v>
      </c>
      <c r="AX307" s="13" t="s">
        <v>69</v>
      </c>
      <c r="AY307" s="157" t="s">
        <v>150</v>
      </c>
    </row>
    <row r="308" spans="2:51" s="13" customFormat="1">
      <c r="B308" s="156"/>
      <c r="D308" s="144" t="s">
        <v>164</v>
      </c>
      <c r="E308" s="157" t="s">
        <v>19</v>
      </c>
      <c r="F308" s="158" t="s">
        <v>372</v>
      </c>
      <c r="H308" s="159">
        <v>49.2</v>
      </c>
      <c r="I308" s="160"/>
      <c r="L308" s="156"/>
      <c r="M308" s="161"/>
      <c r="T308" s="162"/>
      <c r="AT308" s="157" t="s">
        <v>164</v>
      </c>
      <c r="AU308" s="157" t="s">
        <v>78</v>
      </c>
      <c r="AV308" s="13" t="s">
        <v>78</v>
      </c>
      <c r="AW308" s="13" t="s">
        <v>31</v>
      </c>
      <c r="AX308" s="13" t="s">
        <v>69</v>
      </c>
      <c r="AY308" s="157" t="s">
        <v>150</v>
      </c>
    </row>
    <row r="309" spans="2:51" s="13" customFormat="1">
      <c r="B309" s="156"/>
      <c r="D309" s="144" t="s">
        <v>164</v>
      </c>
      <c r="E309" s="157" t="s">
        <v>19</v>
      </c>
      <c r="F309" s="158" t="s">
        <v>373</v>
      </c>
      <c r="H309" s="159">
        <v>-9</v>
      </c>
      <c r="I309" s="160"/>
      <c r="L309" s="156"/>
      <c r="M309" s="161"/>
      <c r="T309" s="162"/>
      <c r="AT309" s="157" t="s">
        <v>164</v>
      </c>
      <c r="AU309" s="157" t="s">
        <v>78</v>
      </c>
      <c r="AV309" s="13" t="s">
        <v>78</v>
      </c>
      <c r="AW309" s="13" t="s">
        <v>31</v>
      </c>
      <c r="AX309" s="13" t="s">
        <v>69</v>
      </c>
      <c r="AY309" s="157" t="s">
        <v>150</v>
      </c>
    </row>
    <row r="310" spans="2:51" s="13" customFormat="1">
      <c r="B310" s="156"/>
      <c r="D310" s="144" t="s">
        <v>164</v>
      </c>
      <c r="E310" s="157" t="s">
        <v>19</v>
      </c>
      <c r="F310" s="158" t="s">
        <v>374</v>
      </c>
      <c r="H310" s="159">
        <v>2.9249999999999998</v>
      </c>
      <c r="I310" s="160"/>
      <c r="L310" s="156"/>
      <c r="M310" s="161"/>
      <c r="T310" s="162"/>
      <c r="AT310" s="157" t="s">
        <v>164</v>
      </c>
      <c r="AU310" s="157" t="s">
        <v>78</v>
      </c>
      <c r="AV310" s="13" t="s">
        <v>78</v>
      </c>
      <c r="AW310" s="13" t="s">
        <v>31</v>
      </c>
      <c r="AX310" s="13" t="s">
        <v>69</v>
      </c>
      <c r="AY310" s="157" t="s">
        <v>150</v>
      </c>
    </row>
    <row r="311" spans="2:51" s="12" customFormat="1">
      <c r="B311" s="150"/>
      <c r="D311" s="144" t="s">
        <v>164</v>
      </c>
      <c r="E311" s="151" t="s">
        <v>19</v>
      </c>
      <c r="F311" s="152" t="s">
        <v>375</v>
      </c>
      <c r="H311" s="151" t="s">
        <v>19</v>
      </c>
      <c r="I311" s="153"/>
      <c r="L311" s="150"/>
      <c r="M311" s="154"/>
      <c r="T311" s="155"/>
      <c r="AT311" s="151" t="s">
        <v>164</v>
      </c>
      <c r="AU311" s="151" t="s">
        <v>78</v>
      </c>
      <c r="AV311" s="12" t="s">
        <v>76</v>
      </c>
      <c r="AW311" s="12" t="s">
        <v>31</v>
      </c>
      <c r="AX311" s="12" t="s">
        <v>69</v>
      </c>
      <c r="AY311" s="151" t="s">
        <v>150</v>
      </c>
    </row>
    <row r="312" spans="2:51" s="13" customFormat="1">
      <c r="B312" s="156"/>
      <c r="D312" s="144" t="s">
        <v>164</v>
      </c>
      <c r="E312" s="157" t="s">
        <v>19</v>
      </c>
      <c r="F312" s="158" t="s">
        <v>356</v>
      </c>
      <c r="H312" s="159">
        <v>20.75</v>
      </c>
      <c r="I312" s="160"/>
      <c r="L312" s="156"/>
      <c r="M312" s="161"/>
      <c r="T312" s="162"/>
      <c r="AT312" s="157" t="s">
        <v>164</v>
      </c>
      <c r="AU312" s="157" t="s">
        <v>78</v>
      </c>
      <c r="AV312" s="13" t="s">
        <v>78</v>
      </c>
      <c r="AW312" s="13" t="s">
        <v>31</v>
      </c>
      <c r="AX312" s="13" t="s">
        <v>69</v>
      </c>
      <c r="AY312" s="157" t="s">
        <v>150</v>
      </c>
    </row>
    <row r="313" spans="2:51" s="13" customFormat="1">
      <c r="B313" s="156"/>
      <c r="D313" s="144" t="s">
        <v>164</v>
      </c>
      <c r="E313" s="157" t="s">
        <v>19</v>
      </c>
      <c r="F313" s="158" t="s">
        <v>357</v>
      </c>
      <c r="H313" s="159">
        <v>42.9</v>
      </c>
      <c r="I313" s="160"/>
      <c r="L313" s="156"/>
      <c r="M313" s="161"/>
      <c r="T313" s="162"/>
      <c r="AT313" s="157" t="s">
        <v>164</v>
      </c>
      <c r="AU313" s="157" t="s">
        <v>78</v>
      </c>
      <c r="AV313" s="13" t="s">
        <v>78</v>
      </c>
      <c r="AW313" s="13" t="s">
        <v>31</v>
      </c>
      <c r="AX313" s="13" t="s">
        <v>69</v>
      </c>
      <c r="AY313" s="157" t="s">
        <v>150</v>
      </c>
    </row>
    <row r="314" spans="2:51" s="13" customFormat="1">
      <c r="B314" s="156"/>
      <c r="D314" s="144" t="s">
        <v>164</v>
      </c>
      <c r="E314" s="157" t="s">
        <v>19</v>
      </c>
      <c r="F314" s="158" t="s">
        <v>376</v>
      </c>
      <c r="H314" s="159">
        <v>522.15</v>
      </c>
      <c r="I314" s="160"/>
      <c r="L314" s="156"/>
      <c r="M314" s="161"/>
      <c r="T314" s="162"/>
      <c r="AT314" s="157" t="s">
        <v>164</v>
      </c>
      <c r="AU314" s="157" t="s">
        <v>78</v>
      </c>
      <c r="AV314" s="13" t="s">
        <v>78</v>
      </c>
      <c r="AW314" s="13" t="s">
        <v>31</v>
      </c>
      <c r="AX314" s="13" t="s">
        <v>69</v>
      </c>
      <c r="AY314" s="157" t="s">
        <v>150</v>
      </c>
    </row>
    <row r="315" spans="2:51" s="13" customFormat="1">
      <c r="B315" s="156"/>
      <c r="D315" s="144" t="s">
        <v>164</v>
      </c>
      <c r="E315" s="157" t="s">
        <v>19</v>
      </c>
      <c r="F315" s="158" t="s">
        <v>377</v>
      </c>
      <c r="H315" s="159">
        <v>-13.32</v>
      </c>
      <c r="I315" s="160"/>
      <c r="L315" s="156"/>
      <c r="M315" s="161"/>
      <c r="T315" s="162"/>
      <c r="AT315" s="157" t="s">
        <v>164</v>
      </c>
      <c r="AU315" s="157" t="s">
        <v>78</v>
      </c>
      <c r="AV315" s="13" t="s">
        <v>78</v>
      </c>
      <c r="AW315" s="13" t="s">
        <v>31</v>
      </c>
      <c r="AX315" s="13" t="s">
        <v>69</v>
      </c>
      <c r="AY315" s="157" t="s">
        <v>150</v>
      </c>
    </row>
    <row r="316" spans="2:51" s="13" customFormat="1">
      <c r="B316" s="156"/>
      <c r="D316" s="144" t="s">
        <v>164</v>
      </c>
      <c r="E316" s="157" t="s">
        <v>19</v>
      </c>
      <c r="F316" s="158" t="s">
        <v>378</v>
      </c>
      <c r="H316" s="159">
        <v>2.19</v>
      </c>
      <c r="I316" s="160"/>
      <c r="L316" s="156"/>
      <c r="M316" s="161"/>
      <c r="T316" s="162"/>
      <c r="AT316" s="157" t="s">
        <v>164</v>
      </c>
      <c r="AU316" s="157" t="s">
        <v>78</v>
      </c>
      <c r="AV316" s="13" t="s">
        <v>78</v>
      </c>
      <c r="AW316" s="13" t="s">
        <v>31</v>
      </c>
      <c r="AX316" s="13" t="s">
        <v>69</v>
      </c>
      <c r="AY316" s="157" t="s">
        <v>150</v>
      </c>
    </row>
    <row r="317" spans="2:51" s="13" customFormat="1">
      <c r="B317" s="156"/>
      <c r="D317" s="144" t="s">
        <v>164</v>
      </c>
      <c r="E317" s="157" t="s">
        <v>19</v>
      </c>
      <c r="F317" s="158" t="s">
        <v>379</v>
      </c>
      <c r="H317" s="159">
        <v>-8.8019999999999996</v>
      </c>
      <c r="I317" s="160"/>
      <c r="L317" s="156"/>
      <c r="M317" s="161"/>
      <c r="T317" s="162"/>
      <c r="AT317" s="157" t="s">
        <v>164</v>
      </c>
      <c r="AU317" s="157" t="s">
        <v>78</v>
      </c>
      <c r="AV317" s="13" t="s">
        <v>78</v>
      </c>
      <c r="AW317" s="13" t="s">
        <v>31</v>
      </c>
      <c r="AX317" s="13" t="s">
        <v>69</v>
      </c>
      <c r="AY317" s="157" t="s">
        <v>150</v>
      </c>
    </row>
    <row r="318" spans="2:51" s="13" customFormat="1">
      <c r="B318" s="156"/>
      <c r="D318" s="144" t="s">
        <v>164</v>
      </c>
      <c r="E318" s="157" t="s">
        <v>19</v>
      </c>
      <c r="F318" s="158" t="s">
        <v>380</v>
      </c>
      <c r="H318" s="159">
        <v>5.3579999999999997</v>
      </c>
      <c r="I318" s="160"/>
      <c r="L318" s="156"/>
      <c r="M318" s="161"/>
      <c r="T318" s="162"/>
      <c r="AT318" s="157" t="s">
        <v>164</v>
      </c>
      <c r="AU318" s="157" t="s">
        <v>78</v>
      </c>
      <c r="AV318" s="13" t="s">
        <v>78</v>
      </c>
      <c r="AW318" s="13" t="s">
        <v>31</v>
      </c>
      <c r="AX318" s="13" t="s">
        <v>69</v>
      </c>
      <c r="AY318" s="157" t="s">
        <v>150</v>
      </c>
    </row>
    <row r="319" spans="2:51" s="13" customFormat="1">
      <c r="B319" s="156"/>
      <c r="D319" s="144" t="s">
        <v>164</v>
      </c>
      <c r="E319" s="157" t="s">
        <v>19</v>
      </c>
      <c r="F319" s="158" t="s">
        <v>381</v>
      </c>
      <c r="H319" s="159">
        <v>-116.64</v>
      </c>
      <c r="I319" s="160"/>
      <c r="L319" s="156"/>
      <c r="M319" s="161"/>
      <c r="T319" s="162"/>
      <c r="AT319" s="157" t="s">
        <v>164</v>
      </c>
      <c r="AU319" s="157" t="s">
        <v>78</v>
      </c>
      <c r="AV319" s="13" t="s">
        <v>78</v>
      </c>
      <c r="AW319" s="13" t="s">
        <v>31</v>
      </c>
      <c r="AX319" s="13" t="s">
        <v>69</v>
      </c>
      <c r="AY319" s="157" t="s">
        <v>150</v>
      </c>
    </row>
    <row r="320" spans="2:51" s="13" customFormat="1">
      <c r="B320" s="156"/>
      <c r="D320" s="144" t="s">
        <v>164</v>
      </c>
      <c r="E320" s="157" t="s">
        <v>19</v>
      </c>
      <c r="F320" s="158" t="s">
        <v>382</v>
      </c>
      <c r="H320" s="159">
        <v>19.440000000000001</v>
      </c>
      <c r="I320" s="160"/>
      <c r="L320" s="156"/>
      <c r="M320" s="161"/>
      <c r="T320" s="162"/>
      <c r="AT320" s="157" t="s">
        <v>164</v>
      </c>
      <c r="AU320" s="157" t="s">
        <v>78</v>
      </c>
      <c r="AV320" s="13" t="s">
        <v>78</v>
      </c>
      <c r="AW320" s="13" t="s">
        <v>31</v>
      </c>
      <c r="AX320" s="13" t="s">
        <v>69</v>
      </c>
      <c r="AY320" s="157" t="s">
        <v>150</v>
      </c>
    </row>
    <row r="321" spans="2:65" s="14" customFormat="1">
      <c r="B321" s="163"/>
      <c r="D321" s="144" t="s">
        <v>164</v>
      </c>
      <c r="E321" s="164" t="s">
        <v>19</v>
      </c>
      <c r="F321" s="165" t="s">
        <v>171</v>
      </c>
      <c r="H321" s="166">
        <v>1284.92</v>
      </c>
      <c r="I321" s="167"/>
      <c r="L321" s="163"/>
      <c r="M321" s="168"/>
      <c r="T321" s="169"/>
      <c r="AT321" s="164" t="s">
        <v>164</v>
      </c>
      <c r="AU321" s="164" t="s">
        <v>78</v>
      </c>
      <c r="AV321" s="14" t="s">
        <v>158</v>
      </c>
      <c r="AW321" s="14" t="s">
        <v>31</v>
      </c>
      <c r="AX321" s="14" t="s">
        <v>76</v>
      </c>
      <c r="AY321" s="164" t="s">
        <v>150</v>
      </c>
    </row>
    <row r="322" spans="2:65" s="1" customFormat="1" ht="16.5" customHeight="1">
      <c r="B322" s="32"/>
      <c r="C322" s="131" t="s">
        <v>383</v>
      </c>
      <c r="D322" s="131" t="s">
        <v>153</v>
      </c>
      <c r="E322" s="132" t="s">
        <v>384</v>
      </c>
      <c r="F322" s="133" t="s">
        <v>385</v>
      </c>
      <c r="G322" s="134" t="s">
        <v>156</v>
      </c>
      <c r="H322" s="135">
        <v>28.094999999999999</v>
      </c>
      <c r="I322" s="136"/>
      <c r="J322" s="137">
        <f>ROUND(I322*H322,2)</f>
        <v>0</v>
      </c>
      <c r="K322" s="133" t="s">
        <v>157</v>
      </c>
      <c r="L322" s="32"/>
      <c r="M322" s="138" t="s">
        <v>19</v>
      </c>
      <c r="N322" s="139" t="s">
        <v>40</v>
      </c>
      <c r="P322" s="140">
        <f>O322*H322</f>
        <v>0</v>
      </c>
      <c r="Q322" s="140">
        <v>0</v>
      </c>
      <c r="R322" s="140">
        <f>Q322*H322</f>
        <v>0</v>
      </c>
      <c r="S322" s="140">
        <v>0.16900000000000001</v>
      </c>
      <c r="T322" s="141">
        <f>S322*H322</f>
        <v>4.7480549999999999</v>
      </c>
      <c r="AR322" s="142" t="s">
        <v>158</v>
      </c>
      <c r="AT322" s="142" t="s">
        <v>153</v>
      </c>
      <c r="AU322" s="142" t="s">
        <v>78</v>
      </c>
      <c r="AY322" s="17" t="s">
        <v>150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7" t="s">
        <v>76</v>
      </c>
      <c r="BK322" s="143">
        <f>ROUND(I322*H322,2)</f>
        <v>0</v>
      </c>
      <c r="BL322" s="17" t="s">
        <v>158</v>
      </c>
      <c r="BM322" s="142" t="s">
        <v>386</v>
      </c>
    </row>
    <row r="323" spans="2:65" s="1" customFormat="1">
      <c r="B323" s="32"/>
      <c r="D323" s="144" t="s">
        <v>160</v>
      </c>
      <c r="F323" s="145" t="s">
        <v>387</v>
      </c>
      <c r="I323" s="146"/>
      <c r="L323" s="32"/>
      <c r="M323" s="147"/>
      <c r="T323" s="53"/>
      <c r="AT323" s="17" t="s">
        <v>160</v>
      </c>
      <c r="AU323" s="17" t="s">
        <v>78</v>
      </c>
    </row>
    <row r="324" spans="2:65" s="1" customFormat="1">
      <c r="B324" s="32"/>
      <c r="D324" s="148" t="s">
        <v>162</v>
      </c>
      <c r="F324" s="149" t="s">
        <v>388</v>
      </c>
      <c r="I324" s="146"/>
      <c r="L324" s="32"/>
      <c r="M324" s="147"/>
      <c r="T324" s="53"/>
      <c r="AT324" s="17" t="s">
        <v>162</v>
      </c>
      <c r="AU324" s="17" t="s">
        <v>78</v>
      </c>
    </row>
    <row r="325" spans="2:65" s="12" customFormat="1">
      <c r="B325" s="150"/>
      <c r="D325" s="144" t="s">
        <v>164</v>
      </c>
      <c r="E325" s="151" t="s">
        <v>19</v>
      </c>
      <c r="F325" s="152" t="s">
        <v>165</v>
      </c>
      <c r="H325" s="151" t="s">
        <v>19</v>
      </c>
      <c r="I325" s="153"/>
      <c r="L325" s="150"/>
      <c r="M325" s="154"/>
      <c r="T325" s="155"/>
      <c r="AT325" s="151" t="s">
        <v>164</v>
      </c>
      <c r="AU325" s="151" t="s">
        <v>78</v>
      </c>
      <c r="AV325" s="12" t="s">
        <v>76</v>
      </c>
      <c r="AW325" s="12" t="s">
        <v>31</v>
      </c>
      <c r="AX325" s="12" t="s">
        <v>69</v>
      </c>
      <c r="AY325" s="151" t="s">
        <v>150</v>
      </c>
    </row>
    <row r="326" spans="2:65" s="13" customFormat="1">
      <c r="B326" s="156"/>
      <c r="D326" s="144" t="s">
        <v>164</v>
      </c>
      <c r="E326" s="157" t="s">
        <v>19</v>
      </c>
      <c r="F326" s="158" t="s">
        <v>389</v>
      </c>
      <c r="H326" s="159">
        <v>21.74</v>
      </c>
      <c r="I326" s="160"/>
      <c r="L326" s="156"/>
      <c r="M326" s="161"/>
      <c r="T326" s="162"/>
      <c r="AT326" s="157" t="s">
        <v>164</v>
      </c>
      <c r="AU326" s="157" t="s">
        <v>78</v>
      </c>
      <c r="AV326" s="13" t="s">
        <v>78</v>
      </c>
      <c r="AW326" s="13" t="s">
        <v>31</v>
      </c>
      <c r="AX326" s="13" t="s">
        <v>69</v>
      </c>
      <c r="AY326" s="157" t="s">
        <v>150</v>
      </c>
    </row>
    <row r="327" spans="2:65" s="13" customFormat="1">
      <c r="B327" s="156"/>
      <c r="D327" s="144" t="s">
        <v>164</v>
      </c>
      <c r="E327" s="157" t="s">
        <v>19</v>
      </c>
      <c r="F327" s="158" t="s">
        <v>390</v>
      </c>
      <c r="H327" s="159">
        <v>4.93</v>
      </c>
      <c r="I327" s="160"/>
      <c r="L327" s="156"/>
      <c r="M327" s="161"/>
      <c r="T327" s="162"/>
      <c r="AT327" s="157" t="s">
        <v>164</v>
      </c>
      <c r="AU327" s="157" t="s">
        <v>78</v>
      </c>
      <c r="AV327" s="13" t="s">
        <v>78</v>
      </c>
      <c r="AW327" s="13" t="s">
        <v>31</v>
      </c>
      <c r="AX327" s="13" t="s">
        <v>69</v>
      </c>
      <c r="AY327" s="157" t="s">
        <v>150</v>
      </c>
    </row>
    <row r="328" spans="2:65" s="13" customFormat="1">
      <c r="B328" s="156"/>
      <c r="D328" s="144" t="s">
        <v>164</v>
      </c>
      <c r="E328" s="157" t="s">
        <v>19</v>
      </c>
      <c r="F328" s="158" t="s">
        <v>391</v>
      </c>
      <c r="H328" s="159">
        <v>1.425</v>
      </c>
      <c r="I328" s="160"/>
      <c r="L328" s="156"/>
      <c r="M328" s="161"/>
      <c r="T328" s="162"/>
      <c r="AT328" s="157" t="s">
        <v>164</v>
      </c>
      <c r="AU328" s="157" t="s">
        <v>78</v>
      </c>
      <c r="AV328" s="13" t="s">
        <v>78</v>
      </c>
      <c r="AW328" s="13" t="s">
        <v>31</v>
      </c>
      <c r="AX328" s="13" t="s">
        <v>69</v>
      </c>
      <c r="AY328" s="157" t="s">
        <v>150</v>
      </c>
    </row>
    <row r="329" spans="2:65" s="14" customFormat="1">
      <c r="B329" s="163"/>
      <c r="D329" s="144" t="s">
        <v>164</v>
      </c>
      <c r="E329" s="164" t="s">
        <v>19</v>
      </c>
      <c r="F329" s="165" t="s">
        <v>171</v>
      </c>
      <c r="H329" s="166">
        <v>28.094999999999999</v>
      </c>
      <c r="I329" s="167"/>
      <c r="L329" s="163"/>
      <c r="M329" s="168"/>
      <c r="T329" s="169"/>
      <c r="AT329" s="164" t="s">
        <v>164</v>
      </c>
      <c r="AU329" s="164" t="s">
        <v>78</v>
      </c>
      <c r="AV329" s="14" t="s">
        <v>158</v>
      </c>
      <c r="AW329" s="14" t="s">
        <v>31</v>
      </c>
      <c r="AX329" s="14" t="s">
        <v>76</v>
      </c>
      <c r="AY329" s="164" t="s">
        <v>150</v>
      </c>
    </row>
    <row r="330" spans="2:65" s="1" customFormat="1" ht="16.5" customHeight="1">
      <c r="B330" s="32"/>
      <c r="C330" s="131" t="s">
        <v>392</v>
      </c>
      <c r="D330" s="131" t="s">
        <v>153</v>
      </c>
      <c r="E330" s="132" t="s">
        <v>393</v>
      </c>
      <c r="F330" s="133" t="s">
        <v>394</v>
      </c>
      <c r="G330" s="134" t="s">
        <v>156</v>
      </c>
      <c r="H330" s="135">
        <v>143.41499999999999</v>
      </c>
      <c r="I330" s="136"/>
      <c r="J330" s="137">
        <f>ROUND(I330*H330,2)</f>
        <v>0</v>
      </c>
      <c r="K330" s="133" t="s">
        <v>19</v>
      </c>
      <c r="L330" s="32"/>
      <c r="M330" s="138" t="s">
        <v>19</v>
      </c>
      <c r="N330" s="139" t="s">
        <v>40</v>
      </c>
      <c r="P330" s="140">
        <f>O330*H330</f>
        <v>0</v>
      </c>
      <c r="Q330" s="140">
        <v>0</v>
      </c>
      <c r="R330" s="140">
        <f>Q330*H330</f>
        <v>0</v>
      </c>
      <c r="S330" s="140">
        <v>8.0000000000000002E-3</v>
      </c>
      <c r="T330" s="141">
        <f>S330*H330</f>
        <v>1.1473199999999999</v>
      </c>
      <c r="AR330" s="142" t="s">
        <v>158</v>
      </c>
      <c r="AT330" s="142" t="s">
        <v>153</v>
      </c>
      <c r="AU330" s="142" t="s">
        <v>78</v>
      </c>
      <c r="AY330" s="17" t="s">
        <v>150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76</v>
      </c>
      <c r="BK330" s="143">
        <f>ROUND(I330*H330,2)</f>
        <v>0</v>
      </c>
      <c r="BL330" s="17" t="s">
        <v>158</v>
      </c>
      <c r="BM330" s="142" t="s">
        <v>395</v>
      </c>
    </row>
    <row r="331" spans="2:65" s="1" customFormat="1">
      <c r="B331" s="32"/>
      <c r="D331" s="144" t="s">
        <v>160</v>
      </c>
      <c r="F331" s="145" t="s">
        <v>394</v>
      </c>
      <c r="I331" s="146"/>
      <c r="L331" s="32"/>
      <c r="M331" s="147"/>
      <c r="T331" s="53"/>
      <c r="AT331" s="17" t="s">
        <v>160</v>
      </c>
      <c r="AU331" s="17" t="s">
        <v>78</v>
      </c>
    </row>
    <row r="332" spans="2:65" s="12" customFormat="1">
      <c r="B332" s="150"/>
      <c r="D332" s="144" t="s">
        <v>164</v>
      </c>
      <c r="E332" s="151" t="s">
        <v>19</v>
      </c>
      <c r="F332" s="152" t="s">
        <v>165</v>
      </c>
      <c r="H332" s="151" t="s">
        <v>19</v>
      </c>
      <c r="I332" s="153"/>
      <c r="L332" s="150"/>
      <c r="M332" s="154"/>
      <c r="T332" s="155"/>
      <c r="AT332" s="151" t="s">
        <v>164</v>
      </c>
      <c r="AU332" s="151" t="s">
        <v>78</v>
      </c>
      <c r="AV332" s="12" t="s">
        <v>76</v>
      </c>
      <c r="AW332" s="12" t="s">
        <v>31</v>
      </c>
      <c r="AX332" s="12" t="s">
        <v>69</v>
      </c>
      <c r="AY332" s="151" t="s">
        <v>150</v>
      </c>
    </row>
    <row r="333" spans="2:65" s="12" customFormat="1">
      <c r="B333" s="150"/>
      <c r="D333" s="144" t="s">
        <v>164</v>
      </c>
      <c r="E333" s="151" t="s">
        <v>19</v>
      </c>
      <c r="F333" s="152" t="s">
        <v>396</v>
      </c>
      <c r="H333" s="151" t="s">
        <v>19</v>
      </c>
      <c r="I333" s="153"/>
      <c r="L333" s="150"/>
      <c r="M333" s="154"/>
      <c r="T333" s="155"/>
      <c r="AT333" s="151" t="s">
        <v>164</v>
      </c>
      <c r="AU333" s="151" t="s">
        <v>78</v>
      </c>
      <c r="AV333" s="12" t="s">
        <v>76</v>
      </c>
      <c r="AW333" s="12" t="s">
        <v>31</v>
      </c>
      <c r="AX333" s="12" t="s">
        <v>69</v>
      </c>
      <c r="AY333" s="151" t="s">
        <v>150</v>
      </c>
    </row>
    <row r="334" spans="2:65" s="13" customFormat="1">
      <c r="B334" s="156"/>
      <c r="D334" s="144" t="s">
        <v>164</v>
      </c>
      <c r="E334" s="157" t="s">
        <v>19</v>
      </c>
      <c r="F334" s="158" t="s">
        <v>397</v>
      </c>
      <c r="H334" s="159">
        <v>28.094999999999999</v>
      </c>
      <c r="I334" s="160"/>
      <c r="L334" s="156"/>
      <c r="M334" s="161"/>
      <c r="T334" s="162"/>
      <c r="AT334" s="157" t="s">
        <v>164</v>
      </c>
      <c r="AU334" s="157" t="s">
        <v>78</v>
      </c>
      <c r="AV334" s="13" t="s">
        <v>78</v>
      </c>
      <c r="AW334" s="13" t="s">
        <v>31</v>
      </c>
      <c r="AX334" s="13" t="s">
        <v>69</v>
      </c>
      <c r="AY334" s="157" t="s">
        <v>150</v>
      </c>
    </row>
    <row r="335" spans="2:65" s="12" customFormat="1">
      <c r="B335" s="150"/>
      <c r="D335" s="144" t="s">
        <v>164</v>
      </c>
      <c r="E335" s="151" t="s">
        <v>19</v>
      </c>
      <c r="F335" s="152" t="s">
        <v>398</v>
      </c>
      <c r="H335" s="151" t="s">
        <v>19</v>
      </c>
      <c r="I335" s="153"/>
      <c r="L335" s="150"/>
      <c r="M335" s="154"/>
      <c r="T335" s="155"/>
      <c r="AT335" s="151" t="s">
        <v>164</v>
      </c>
      <c r="AU335" s="151" t="s">
        <v>78</v>
      </c>
      <c r="AV335" s="12" t="s">
        <v>76</v>
      </c>
      <c r="AW335" s="12" t="s">
        <v>31</v>
      </c>
      <c r="AX335" s="12" t="s">
        <v>69</v>
      </c>
      <c r="AY335" s="151" t="s">
        <v>150</v>
      </c>
    </row>
    <row r="336" spans="2:65" s="13" customFormat="1">
      <c r="B336" s="156"/>
      <c r="D336" s="144" t="s">
        <v>164</v>
      </c>
      <c r="E336" s="157" t="s">
        <v>19</v>
      </c>
      <c r="F336" s="158" t="s">
        <v>399</v>
      </c>
      <c r="H336" s="159">
        <v>115.32</v>
      </c>
      <c r="I336" s="160"/>
      <c r="L336" s="156"/>
      <c r="M336" s="161"/>
      <c r="T336" s="162"/>
      <c r="AT336" s="157" t="s">
        <v>164</v>
      </c>
      <c r="AU336" s="157" t="s">
        <v>78</v>
      </c>
      <c r="AV336" s="13" t="s">
        <v>78</v>
      </c>
      <c r="AW336" s="13" t="s">
        <v>31</v>
      </c>
      <c r="AX336" s="13" t="s">
        <v>69</v>
      </c>
      <c r="AY336" s="157" t="s">
        <v>150</v>
      </c>
    </row>
    <row r="337" spans="2:65" s="14" customFormat="1">
      <c r="B337" s="163"/>
      <c r="D337" s="144" t="s">
        <v>164</v>
      </c>
      <c r="E337" s="164" t="s">
        <v>19</v>
      </c>
      <c r="F337" s="165" t="s">
        <v>171</v>
      </c>
      <c r="H337" s="166">
        <v>143.41499999999999</v>
      </c>
      <c r="I337" s="167"/>
      <c r="L337" s="163"/>
      <c r="M337" s="168"/>
      <c r="T337" s="169"/>
      <c r="AT337" s="164" t="s">
        <v>164</v>
      </c>
      <c r="AU337" s="164" t="s">
        <v>78</v>
      </c>
      <c r="AV337" s="14" t="s">
        <v>158</v>
      </c>
      <c r="AW337" s="14" t="s">
        <v>31</v>
      </c>
      <c r="AX337" s="14" t="s">
        <v>76</v>
      </c>
      <c r="AY337" s="164" t="s">
        <v>150</v>
      </c>
    </row>
    <row r="338" spans="2:65" s="11" customFormat="1" ht="22.9" customHeight="1">
      <c r="B338" s="119"/>
      <c r="D338" s="120" t="s">
        <v>68</v>
      </c>
      <c r="E338" s="129" t="s">
        <v>400</v>
      </c>
      <c r="F338" s="129" t="s">
        <v>401</v>
      </c>
      <c r="I338" s="122"/>
      <c r="J338" s="130">
        <f>BK338</f>
        <v>0</v>
      </c>
      <c r="L338" s="119"/>
      <c r="M338" s="124"/>
      <c r="P338" s="125">
        <f>SUM(P339:P372)</f>
        <v>0</v>
      </c>
      <c r="R338" s="125">
        <f>SUM(R339:R372)</f>
        <v>0</v>
      </c>
      <c r="T338" s="126">
        <f>SUM(T339:T372)</f>
        <v>0</v>
      </c>
      <c r="AR338" s="120" t="s">
        <v>76</v>
      </c>
      <c r="AT338" s="127" t="s">
        <v>68</v>
      </c>
      <c r="AU338" s="127" t="s">
        <v>76</v>
      </c>
      <c r="AY338" s="120" t="s">
        <v>150</v>
      </c>
      <c r="BK338" s="128">
        <f>SUM(BK339:BK372)</f>
        <v>0</v>
      </c>
    </row>
    <row r="339" spans="2:65" s="1" customFormat="1" ht="21.75" customHeight="1">
      <c r="B339" s="32"/>
      <c r="C339" s="131" t="s">
        <v>402</v>
      </c>
      <c r="D339" s="131" t="s">
        <v>153</v>
      </c>
      <c r="E339" s="132" t="s">
        <v>403</v>
      </c>
      <c r="F339" s="133" t="s">
        <v>404</v>
      </c>
      <c r="G339" s="134" t="s">
        <v>405</v>
      </c>
      <c r="H339" s="135">
        <v>336.08300000000003</v>
      </c>
      <c r="I339" s="136"/>
      <c r="J339" s="137">
        <f>ROUND(I339*H339,2)</f>
        <v>0</v>
      </c>
      <c r="K339" s="133" t="s">
        <v>157</v>
      </c>
      <c r="L339" s="32"/>
      <c r="M339" s="138" t="s">
        <v>19</v>
      </c>
      <c r="N339" s="139" t="s">
        <v>40</v>
      </c>
      <c r="P339" s="140">
        <f>O339*H339</f>
        <v>0</v>
      </c>
      <c r="Q339" s="140">
        <v>0</v>
      </c>
      <c r="R339" s="140">
        <f>Q339*H339</f>
        <v>0</v>
      </c>
      <c r="S339" s="140">
        <v>0</v>
      </c>
      <c r="T339" s="141">
        <f>S339*H339</f>
        <v>0</v>
      </c>
      <c r="AR339" s="142" t="s">
        <v>158</v>
      </c>
      <c r="AT339" s="142" t="s">
        <v>153</v>
      </c>
      <c r="AU339" s="142" t="s">
        <v>78</v>
      </c>
      <c r="AY339" s="17" t="s">
        <v>150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7" t="s">
        <v>76</v>
      </c>
      <c r="BK339" s="143">
        <f>ROUND(I339*H339,2)</f>
        <v>0</v>
      </c>
      <c r="BL339" s="17" t="s">
        <v>158</v>
      </c>
      <c r="BM339" s="142" t="s">
        <v>406</v>
      </c>
    </row>
    <row r="340" spans="2:65" s="1" customFormat="1">
      <c r="B340" s="32"/>
      <c r="D340" s="144" t="s">
        <v>160</v>
      </c>
      <c r="F340" s="145" t="s">
        <v>407</v>
      </c>
      <c r="I340" s="146"/>
      <c r="L340" s="32"/>
      <c r="M340" s="147"/>
      <c r="T340" s="53"/>
      <c r="AT340" s="17" t="s">
        <v>160</v>
      </c>
      <c r="AU340" s="17" t="s">
        <v>78</v>
      </c>
    </row>
    <row r="341" spans="2:65" s="1" customFormat="1">
      <c r="B341" s="32"/>
      <c r="D341" s="148" t="s">
        <v>162</v>
      </c>
      <c r="F341" s="149" t="s">
        <v>408</v>
      </c>
      <c r="I341" s="146"/>
      <c r="L341" s="32"/>
      <c r="M341" s="147"/>
      <c r="T341" s="53"/>
      <c r="AT341" s="17" t="s">
        <v>162</v>
      </c>
      <c r="AU341" s="17" t="s">
        <v>78</v>
      </c>
    </row>
    <row r="342" spans="2:65" s="1" customFormat="1" ht="16.5" customHeight="1">
      <c r="B342" s="32"/>
      <c r="C342" s="131" t="s">
        <v>409</v>
      </c>
      <c r="D342" s="131" t="s">
        <v>153</v>
      </c>
      <c r="E342" s="132" t="s">
        <v>410</v>
      </c>
      <c r="F342" s="133" t="s">
        <v>411</v>
      </c>
      <c r="G342" s="134" t="s">
        <v>412</v>
      </c>
      <c r="H342" s="135">
        <v>33</v>
      </c>
      <c r="I342" s="136"/>
      <c r="J342" s="137">
        <f>ROUND(I342*H342,2)</f>
        <v>0</v>
      </c>
      <c r="K342" s="133" t="s">
        <v>157</v>
      </c>
      <c r="L342" s="32"/>
      <c r="M342" s="138" t="s">
        <v>19</v>
      </c>
      <c r="N342" s="139" t="s">
        <v>40</v>
      </c>
      <c r="P342" s="140">
        <f>O342*H342</f>
        <v>0</v>
      </c>
      <c r="Q342" s="140">
        <v>0</v>
      </c>
      <c r="R342" s="140">
        <f>Q342*H342</f>
        <v>0</v>
      </c>
      <c r="S342" s="140">
        <v>0</v>
      </c>
      <c r="T342" s="141">
        <f>S342*H342</f>
        <v>0</v>
      </c>
      <c r="AR342" s="142" t="s">
        <v>158</v>
      </c>
      <c r="AT342" s="142" t="s">
        <v>153</v>
      </c>
      <c r="AU342" s="142" t="s">
        <v>78</v>
      </c>
      <c r="AY342" s="17" t="s">
        <v>150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7" t="s">
        <v>76</v>
      </c>
      <c r="BK342" s="143">
        <f>ROUND(I342*H342,2)</f>
        <v>0</v>
      </c>
      <c r="BL342" s="17" t="s">
        <v>158</v>
      </c>
      <c r="BM342" s="142" t="s">
        <v>413</v>
      </c>
    </row>
    <row r="343" spans="2:65" s="1" customFormat="1">
      <c r="B343" s="32"/>
      <c r="D343" s="144" t="s">
        <v>160</v>
      </c>
      <c r="F343" s="145" t="s">
        <v>414</v>
      </c>
      <c r="I343" s="146"/>
      <c r="L343" s="32"/>
      <c r="M343" s="147"/>
      <c r="T343" s="53"/>
      <c r="AT343" s="17" t="s">
        <v>160</v>
      </c>
      <c r="AU343" s="17" t="s">
        <v>78</v>
      </c>
    </row>
    <row r="344" spans="2:65" s="1" customFormat="1">
      <c r="B344" s="32"/>
      <c r="D344" s="148" t="s">
        <v>162</v>
      </c>
      <c r="F344" s="149" t="s">
        <v>415</v>
      </c>
      <c r="I344" s="146"/>
      <c r="L344" s="32"/>
      <c r="M344" s="147"/>
      <c r="T344" s="53"/>
      <c r="AT344" s="17" t="s">
        <v>162</v>
      </c>
      <c r="AU344" s="17" t="s">
        <v>78</v>
      </c>
    </row>
    <row r="345" spans="2:65" s="12" customFormat="1">
      <c r="B345" s="150"/>
      <c r="D345" s="144" t="s">
        <v>164</v>
      </c>
      <c r="E345" s="151" t="s">
        <v>19</v>
      </c>
      <c r="F345" s="152" t="s">
        <v>165</v>
      </c>
      <c r="H345" s="151" t="s">
        <v>19</v>
      </c>
      <c r="I345" s="153"/>
      <c r="L345" s="150"/>
      <c r="M345" s="154"/>
      <c r="T345" s="155"/>
      <c r="AT345" s="151" t="s">
        <v>164</v>
      </c>
      <c r="AU345" s="151" t="s">
        <v>78</v>
      </c>
      <c r="AV345" s="12" t="s">
        <v>76</v>
      </c>
      <c r="AW345" s="12" t="s">
        <v>31</v>
      </c>
      <c r="AX345" s="12" t="s">
        <v>69</v>
      </c>
      <c r="AY345" s="151" t="s">
        <v>150</v>
      </c>
    </row>
    <row r="346" spans="2:65" s="12" customFormat="1">
      <c r="B346" s="150"/>
      <c r="D346" s="144" t="s">
        <v>164</v>
      </c>
      <c r="E346" s="151" t="s">
        <v>19</v>
      </c>
      <c r="F346" s="152" t="s">
        <v>416</v>
      </c>
      <c r="H346" s="151" t="s">
        <v>19</v>
      </c>
      <c r="I346" s="153"/>
      <c r="L346" s="150"/>
      <c r="M346" s="154"/>
      <c r="T346" s="155"/>
      <c r="AT346" s="151" t="s">
        <v>164</v>
      </c>
      <c r="AU346" s="151" t="s">
        <v>78</v>
      </c>
      <c r="AV346" s="12" t="s">
        <v>76</v>
      </c>
      <c r="AW346" s="12" t="s">
        <v>31</v>
      </c>
      <c r="AX346" s="12" t="s">
        <v>69</v>
      </c>
      <c r="AY346" s="151" t="s">
        <v>150</v>
      </c>
    </row>
    <row r="347" spans="2:65" s="13" customFormat="1">
      <c r="B347" s="156"/>
      <c r="D347" s="144" t="s">
        <v>164</v>
      </c>
      <c r="E347" s="157" t="s">
        <v>19</v>
      </c>
      <c r="F347" s="158" t="s">
        <v>417</v>
      </c>
      <c r="H347" s="159">
        <v>33</v>
      </c>
      <c r="I347" s="160"/>
      <c r="L347" s="156"/>
      <c r="M347" s="161"/>
      <c r="T347" s="162"/>
      <c r="AT347" s="157" t="s">
        <v>164</v>
      </c>
      <c r="AU347" s="157" t="s">
        <v>78</v>
      </c>
      <c r="AV347" s="13" t="s">
        <v>78</v>
      </c>
      <c r="AW347" s="13" t="s">
        <v>31</v>
      </c>
      <c r="AX347" s="13" t="s">
        <v>76</v>
      </c>
      <c r="AY347" s="157" t="s">
        <v>150</v>
      </c>
    </row>
    <row r="348" spans="2:65" s="1" customFormat="1" ht="16.5" customHeight="1">
      <c r="B348" s="32"/>
      <c r="C348" s="131" t="s">
        <v>418</v>
      </c>
      <c r="D348" s="131" t="s">
        <v>153</v>
      </c>
      <c r="E348" s="132" t="s">
        <v>419</v>
      </c>
      <c r="F348" s="133" t="s">
        <v>420</v>
      </c>
      <c r="G348" s="134" t="s">
        <v>412</v>
      </c>
      <c r="H348" s="135">
        <v>2970</v>
      </c>
      <c r="I348" s="136"/>
      <c r="J348" s="137">
        <f>ROUND(I348*H348,2)</f>
        <v>0</v>
      </c>
      <c r="K348" s="133" t="s">
        <v>157</v>
      </c>
      <c r="L348" s="32"/>
      <c r="M348" s="138" t="s">
        <v>19</v>
      </c>
      <c r="N348" s="139" t="s">
        <v>40</v>
      </c>
      <c r="P348" s="140">
        <f>O348*H348</f>
        <v>0</v>
      </c>
      <c r="Q348" s="140">
        <v>0</v>
      </c>
      <c r="R348" s="140">
        <f>Q348*H348</f>
        <v>0</v>
      </c>
      <c r="S348" s="140">
        <v>0</v>
      </c>
      <c r="T348" s="141">
        <f>S348*H348</f>
        <v>0</v>
      </c>
      <c r="AR348" s="142" t="s">
        <v>158</v>
      </c>
      <c r="AT348" s="142" t="s">
        <v>153</v>
      </c>
      <c r="AU348" s="142" t="s">
        <v>78</v>
      </c>
      <c r="AY348" s="17" t="s">
        <v>150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7" t="s">
        <v>76</v>
      </c>
      <c r="BK348" s="143">
        <f>ROUND(I348*H348,2)</f>
        <v>0</v>
      </c>
      <c r="BL348" s="17" t="s">
        <v>158</v>
      </c>
      <c r="BM348" s="142" t="s">
        <v>421</v>
      </c>
    </row>
    <row r="349" spans="2:65" s="1" customFormat="1">
      <c r="B349" s="32"/>
      <c r="D349" s="144" t="s">
        <v>160</v>
      </c>
      <c r="F349" s="145" t="s">
        <v>422</v>
      </c>
      <c r="I349" s="146"/>
      <c r="L349" s="32"/>
      <c r="M349" s="147"/>
      <c r="T349" s="53"/>
      <c r="AT349" s="17" t="s">
        <v>160</v>
      </c>
      <c r="AU349" s="17" t="s">
        <v>78</v>
      </c>
    </row>
    <row r="350" spans="2:65" s="1" customFormat="1">
      <c r="B350" s="32"/>
      <c r="D350" s="148" t="s">
        <v>162</v>
      </c>
      <c r="F350" s="149" t="s">
        <v>423</v>
      </c>
      <c r="I350" s="146"/>
      <c r="L350" s="32"/>
      <c r="M350" s="147"/>
      <c r="T350" s="53"/>
      <c r="AT350" s="17" t="s">
        <v>162</v>
      </c>
      <c r="AU350" s="17" t="s">
        <v>78</v>
      </c>
    </row>
    <row r="351" spans="2:65" s="12" customFormat="1">
      <c r="B351" s="150"/>
      <c r="D351" s="144" t="s">
        <v>164</v>
      </c>
      <c r="E351" s="151" t="s">
        <v>19</v>
      </c>
      <c r="F351" s="152" t="s">
        <v>165</v>
      </c>
      <c r="H351" s="151" t="s">
        <v>19</v>
      </c>
      <c r="I351" s="153"/>
      <c r="L351" s="150"/>
      <c r="M351" s="154"/>
      <c r="T351" s="155"/>
      <c r="AT351" s="151" t="s">
        <v>164</v>
      </c>
      <c r="AU351" s="151" t="s">
        <v>78</v>
      </c>
      <c r="AV351" s="12" t="s">
        <v>76</v>
      </c>
      <c r="AW351" s="12" t="s">
        <v>31</v>
      </c>
      <c r="AX351" s="12" t="s">
        <v>69</v>
      </c>
      <c r="AY351" s="151" t="s">
        <v>150</v>
      </c>
    </row>
    <row r="352" spans="2:65" s="12" customFormat="1">
      <c r="B352" s="150"/>
      <c r="D352" s="144" t="s">
        <v>164</v>
      </c>
      <c r="E352" s="151" t="s">
        <v>19</v>
      </c>
      <c r="F352" s="152" t="s">
        <v>416</v>
      </c>
      <c r="H352" s="151" t="s">
        <v>19</v>
      </c>
      <c r="I352" s="153"/>
      <c r="L352" s="150"/>
      <c r="M352" s="154"/>
      <c r="T352" s="155"/>
      <c r="AT352" s="151" t="s">
        <v>164</v>
      </c>
      <c r="AU352" s="151" t="s">
        <v>78</v>
      </c>
      <c r="AV352" s="12" t="s">
        <v>76</v>
      </c>
      <c r="AW352" s="12" t="s">
        <v>31</v>
      </c>
      <c r="AX352" s="12" t="s">
        <v>69</v>
      </c>
      <c r="AY352" s="151" t="s">
        <v>150</v>
      </c>
    </row>
    <row r="353" spans="2:65" s="13" customFormat="1">
      <c r="B353" s="156"/>
      <c r="D353" s="144" t="s">
        <v>164</v>
      </c>
      <c r="E353" s="157" t="s">
        <v>19</v>
      </c>
      <c r="F353" s="158" t="s">
        <v>424</v>
      </c>
      <c r="H353" s="159">
        <v>2970</v>
      </c>
      <c r="I353" s="160"/>
      <c r="L353" s="156"/>
      <c r="M353" s="161"/>
      <c r="T353" s="162"/>
      <c r="AT353" s="157" t="s">
        <v>164</v>
      </c>
      <c r="AU353" s="157" t="s">
        <v>78</v>
      </c>
      <c r="AV353" s="13" t="s">
        <v>78</v>
      </c>
      <c r="AW353" s="13" t="s">
        <v>31</v>
      </c>
      <c r="AX353" s="13" t="s">
        <v>76</v>
      </c>
      <c r="AY353" s="157" t="s">
        <v>150</v>
      </c>
    </row>
    <row r="354" spans="2:65" s="1" customFormat="1" ht="16.5" customHeight="1">
      <c r="B354" s="32"/>
      <c r="C354" s="131" t="s">
        <v>425</v>
      </c>
      <c r="D354" s="131" t="s">
        <v>153</v>
      </c>
      <c r="E354" s="132" t="s">
        <v>426</v>
      </c>
      <c r="F354" s="133" t="s">
        <v>427</v>
      </c>
      <c r="G354" s="134" t="s">
        <v>405</v>
      </c>
      <c r="H354" s="135">
        <v>336.08300000000003</v>
      </c>
      <c r="I354" s="136"/>
      <c r="J354" s="137">
        <f>ROUND(I354*H354,2)</f>
        <v>0</v>
      </c>
      <c r="K354" s="133" t="s">
        <v>157</v>
      </c>
      <c r="L354" s="32"/>
      <c r="M354" s="138" t="s">
        <v>19</v>
      </c>
      <c r="N354" s="139" t="s">
        <v>40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158</v>
      </c>
      <c r="AT354" s="142" t="s">
        <v>153</v>
      </c>
      <c r="AU354" s="142" t="s">
        <v>78</v>
      </c>
      <c r="AY354" s="17" t="s">
        <v>150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76</v>
      </c>
      <c r="BK354" s="143">
        <f>ROUND(I354*H354,2)</f>
        <v>0</v>
      </c>
      <c r="BL354" s="17" t="s">
        <v>158</v>
      </c>
      <c r="BM354" s="142" t="s">
        <v>428</v>
      </c>
    </row>
    <row r="355" spans="2:65" s="1" customFormat="1">
      <c r="B355" s="32"/>
      <c r="D355" s="144" t="s">
        <v>160</v>
      </c>
      <c r="F355" s="145" t="s">
        <v>429</v>
      </c>
      <c r="I355" s="146"/>
      <c r="L355" s="32"/>
      <c r="M355" s="147"/>
      <c r="T355" s="53"/>
      <c r="AT355" s="17" t="s">
        <v>160</v>
      </c>
      <c r="AU355" s="17" t="s">
        <v>78</v>
      </c>
    </row>
    <row r="356" spans="2:65" s="1" customFormat="1">
      <c r="B356" s="32"/>
      <c r="D356" s="148" t="s">
        <v>162</v>
      </c>
      <c r="F356" s="149" t="s">
        <v>430</v>
      </c>
      <c r="I356" s="146"/>
      <c r="L356" s="32"/>
      <c r="M356" s="147"/>
      <c r="T356" s="53"/>
      <c r="AT356" s="17" t="s">
        <v>162</v>
      </c>
      <c r="AU356" s="17" t="s">
        <v>78</v>
      </c>
    </row>
    <row r="357" spans="2:65" s="1" customFormat="1" ht="16.5" customHeight="1">
      <c r="B357" s="32"/>
      <c r="C357" s="131" t="s">
        <v>431</v>
      </c>
      <c r="D357" s="131" t="s">
        <v>153</v>
      </c>
      <c r="E357" s="132" t="s">
        <v>432</v>
      </c>
      <c r="F357" s="133" t="s">
        <v>433</v>
      </c>
      <c r="G357" s="134" t="s">
        <v>405</v>
      </c>
      <c r="H357" s="135">
        <v>8065.9920000000002</v>
      </c>
      <c r="I357" s="136"/>
      <c r="J357" s="137">
        <f>ROUND(I357*H357,2)</f>
        <v>0</v>
      </c>
      <c r="K357" s="133" t="s">
        <v>157</v>
      </c>
      <c r="L357" s="32"/>
      <c r="M357" s="138" t="s">
        <v>19</v>
      </c>
      <c r="N357" s="139" t="s">
        <v>40</v>
      </c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AR357" s="142" t="s">
        <v>158</v>
      </c>
      <c r="AT357" s="142" t="s">
        <v>153</v>
      </c>
      <c r="AU357" s="142" t="s">
        <v>78</v>
      </c>
      <c r="AY357" s="17" t="s">
        <v>150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7" t="s">
        <v>76</v>
      </c>
      <c r="BK357" s="143">
        <f>ROUND(I357*H357,2)</f>
        <v>0</v>
      </c>
      <c r="BL357" s="17" t="s">
        <v>158</v>
      </c>
      <c r="BM357" s="142" t="s">
        <v>434</v>
      </c>
    </row>
    <row r="358" spans="2:65" s="1" customFormat="1">
      <c r="B358" s="32"/>
      <c r="D358" s="144" t="s">
        <v>160</v>
      </c>
      <c r="F358" s="145" t="s">
        <v>435</v>
      </c>
      <c r="I358" s="146"/>
      <c r="L358" s="32"/>
      <c r="M358" s="147"/>
      <c r="T358" s="53"/>
      <c r="AT358" s="17" t="s">
        <v>160</v>
      </c>
      <c r="AU358" s="17" t="s">
        <v>78</v>
      </c>
    </row>
    <row r="359" spans="2:65" s="1" customFormat="1">
      <c r="B359" s="32"/>
      <c r="D359" s="148" t="s">
        <v>162</v>
      </c>
      <c r="F359" s="149" t="s">
        <v>436</v>
      </c>
      <c r="I359" s="146"/>
      <c r="L359" s="32"/>
      <c r="M359" s="147"/>
      <c r="T359" s="53"/>
      <c r="AT359" s="17" t="s">
        <v>162</v>
      </c>
      <c r="AU359" s="17" t="s">
        <v>78</v>
      </c>
    </row>
    <row r="360" spans="2:65" s="13" customFormat="1">
      <c r="B360" s="156"/>
      <c r="D360" s="144" t="s">
        <v>164</v>
      </c>
      <c r="F360" s="158" t="s">
        <v>437</v>
      </c>
      <c r="H360" s="159">
        <v>8065.9920000000002</v>
      </c>
      <c r="I360" s="160"/>
      <c r="L360" s="156"/>
      <c r="M360" s="161"/>
      <c r="T360" s="162"/>
      <c r="AT360" s="157" t="s">
        <v>164</v>
      </c>
      <c r="AU360" s="157" t="s">
        <v>78</v>
      </c>
      <c r="AV360" s="13" t="s">
        <v>78</v>
      </c>
      <c r="AW360" s="13" t="s">
        <v>4</v>
      </c>
      <c r="AX360" s="13" t="s">
        <v>76</v>
      </c>
      <c r="AY360" s="157" t="s">
        <v>150</v>
      </c>
    </row>
    <row r="361" spans="2:65" s="1" customFormat="1" ht="21.75" customHeight="1">
      <c r="B361" s="32"/>
      <c r="C361" s="131" t="s">
        <v>438</v>
      </c>
      <c r="D361" s="131" t="s">
        <v>153</v>
      </c>
      <c r="E361" s="132" t="s">
        <v>439</v>
      </c>
      <c r="F361" s="133" t="s">
        <v>440</v>
      </c>
      <c r="G361" s="134" t="s">
        <v>405</v>
      </c>
      <c r="H361" s="135">
        <v>5.4020000000000001</v>
      </c>
      <c r="I361" s="136"/>
      <c r="J361" s="137">
        <f>ROUND(I361*H361,2)</f>
        <v>0</v>
      </c>
      <c r="K361" s="133" t="s">
        <v>157</v>
      </c>
      <c r="L361" s="32"/>
      <c r="M361" s="138" t="s">
        <v>19</v>
      </c>
      <c r="N361" s="139" t="s">
        <v>40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158</v>
      </c>
      <c r="AT361" s="142" t="s">
        <v>153</v>
      </c>
      <c r="AU361" s="142" t="s">
        <v>78</v>
      </c>
      <c r="AY361" s="17" t="s">
        <v>150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76</v>
      </c>
      <c r="BK361" s="143">
        <f>ROUND(I361*H361,2)</f>
        <v>0</v>
      </c>
      <c r="BL361" s="17" t="s">
        <v>158</v>
      </c>
      <c r="BM361" s="142" t="s">
        <v>441</v>
      </c>
    </row>
    <row r="362" spans="2:65" s="1" customFormat="1">
      <c r="B362" s="32"/>
      <c r="D362" s="144" t="s">
        <v>160</v>
      </c>
      <c r="F362" s="145" t="s">
        <v>442</v>
      </c>
      <c r="I362" s="146"/>
      <c r="L362" s="32"/>
      <c r="M362" s="147"/>
      <c r="T362" s="53"/>
      <c r="AT362" s="17" t="s">
        <v>160</v>
      </c>
      <c r="AU362" s="17" t="s">
        <v>78</v>
      </c>
    </row>
    <row r="363" spans="2:65" s="1" customFormat="1">
      <c r="B363" s="32"/>
      <c r="D363" s="148" t="s">
        <v>162</v>
      </c>
      <c r="F363" s="149" t="s">
        <v>443</v>
      </c>
      <c r="I363" s="146"/>
      <c r="L363" s="32"/>
      <c r="M363" s="147"/>
      <c r="T363" s="53"/>
      <c r="AT363" s="17" t="s">
        <v>162</v>
      </c>
      <c r="AU363" s="17" t="s">
        <v>78</v>
      </c>
    </row>
    <row r="364" spans="2:65" s="1" customFormat="1" ht="24.2" customHeight="1">
      <c r="B364" s="32"/>
      <c r="C364" s="131" t="s">
        <v>444</v>
      </c>
      <c r="D364" s="131" t="s">
        <v>153</v>
      </c>
      <c r="E364" s="132" t="s">
        <v>445</v>
      </c>
      <c r="F364" s="133" t="s">
        <v>446</v>
      </c>
      <c r="G364" s="134" t="s">
        <v>405</v>
      </c>
      <c r="H364" s="135">
        <v>4.7480000000000002</v>
      </c>
      <c r="I364" s="136"/>
      <c r="J364" s="137">
        <f>ROUND(I364*H364,2)</f>
        <v>0</v>
      </c>
      <c r="K364" s="133" t="s">
        <v>157</v>
      </c>
      <c r="L364" s="32"/>
      <c r="M364" s="138" t="s">
        <v>19</v>
      </c>
      <c r="N364" s="139" t="s">
        <v>40</v>
      </c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AR364" s="142" t="s">
        <v>158</v>
      </c>
      <c r="AT364" s="142" t="s">
        <v>153</v>
      </c>
      <c r="AU364" s="142" t="s">
        <v>78</v>
      </c>
      <c r="AY364" s="17" t="s">
        <v>150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7" t="s">
        <v>76</v>
      </c>
      <c r="BK364" s="143">
        <f>ROUND(I364*H364,2)</f>
        <v>0</v>
      </c>
      <c r="BL364" s="17" t="s">
        <v>158</v>
      </c>
      <c r="BM364" s="142" t="s">
        <v>447</v>
      </c>
    </row>
    <row r="365" spans="2:65" s="1" customFormat="1">
      <c r="B365" s="32"/>
      <c r="D365" s="144" t="s">
        <v>160</v>
      </c>
      <c r="F365" s="145" t="s">
        <v>448</v>
      </c>
      <c r="I365" s="146"/>
      <c r="L365" s="32"/>
      <c r="M365" s="147"/>
      <c r="T365" s="53"/>
      <c r="AT365" s="17" t="s">
        <v>160</v>
      </c>
      <c r="AU365" s="17" t="s">
        <v>78</v>
      </c>
    </row>
    <row r="366" spans="2:65" s="1" customFormat="1">
      <c r="B366" s="32"/>
      <c r="D366" s="148" t="s">
        <v>162</v>
      </c>
      <c r="F366" s="149" t="s">
        <v>449</v>
      </c>
      <c r="I366" s="146"/>
      <c r="L366" s="32"/>
      <c r="M366" s="147"/>
      <c r="T366" s="53"/>
      <c r="AT366" s="17" t="s">
        <v>162</v>
      </c>
      <c r="AU366" s="17" t="s">
        <v>78</v>
      </c>
    </row>
    <row r="367" spans="2:65" s="1" customFormat="1" ht="21.75" customHeight="1">
      <c r="B367" s="32"/>
      <c r="C367" s="131" t="s">
        <v>450</v>
      </c>
      <c r="D367" s="131" t="s">
        <v>153</v>
      </c>
      <c r="E367" s="132" t="s">
        <v>451</v>
      </c>
      <c r="F367" s="133" t="s">
        <v>452</v>
      </c>
      <c r="G367" s="134" t="s">
        <v>405</v>
      </c>
      <c r="H367" s="135">
        <v>311.32400000000001</v>
      </c>
      <c r="I367" s="136"/>
      <c r="J367" s="137">
        <f>ROUND(I367*H367,2)</f>
        <v>0</v>
      </c>
      <c r="K367" s="133" t="s">
        <v>157</v>
      </c>
      <c r="L367" s="32"/>
      <c r="M367" s="138" t="s">
        <v>19</v>
      </c>
      <c r="N367" s="139" t="s">
        <v>40</v>
      </c>
      <c r="P367" s="140">
        <f>O367*H367</f>
        <v>0</v>
      </c>
      <c r="Q367" s="140">
        <v>0</v>
      </c>
      <c r="R367" s="140">
        <f>Q367*H367</f>
        <v>0</v>
      </c>
      <c r="S367" s="140">
        <v>0</v>
      </c>
      <c r="T367" s="141">
        <f>S367*H367</f>
        <v>0</v>
      </c>
      <c r="AR367" s="142" t="s">
        <v>158</v>
      </c>
      <c r="AT367" s="142" t="s">
        <v>153</v>
      </c>
      <c r="AU367" s="142" t="s">
        <v>78</v>
      </c>
      <c r="AY367" s="17" t="s">
        <v>150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7" t="s">
        <v>76</v>
      </c>
      <c r="BK367" s="143">
        <f>ROUND(I367*H367,2)</f>
        <v>0</v>
      </c>
      <c r="BL367" s="17" t="s">
        <v>158</v>
      </c>
      <c r="BM367" s="142" t="s">
        <v>453</v>
      </c>
    </row>
    <row r="368" spans="2:65" s="1" customFormat="1">
      <c r="B368" s="32"/>
      <c r="D368" s="144" t="s">
        <v>160</v>
      </c>
      <c r="F368" s="145" t="s">
        <v>454</v>
      </c>
      <c r="I368" s="146"/>
      <c r="L368" s="32"/>
      <c r="M368" s="147"/>
      <c r="T368" s="53"/>
      <c r="AT368" s="17" t="s">
        <v>160</v>
      </c>
      <c r="AU368" s="17" t="s">
        <v>78</v>
      </c>
    </row>
    <row r="369" spans="2:65" s="1" customFormat="1">
      <c r="B369" s="32"/>
      <c r="D369" s="148" t="s">
        <v>162</v>
      </c>
      <c r="F369" s="149" t="s">
        <v>455</v>
      </c>
      <c r="I369" s="146"/>
      <c r="L369" s="32"/>
      <c r="M369" s="147"/>
      <c r="T369" s="53"/>
      <c r="AT369" s="17" t="s">
        <v>162</v>
      </c>
      <c r="AU369" s="17" t="s">
        <v>78</v>
      </c>
    </row>
    <row r="370" spans="2:65" s="1" customFormat="1" ht="21.75" customHeight="1">
      <c r="B370" s="32"/>
      <c r="C370" s="131" t="s">
        <v>456</v>
      </c>
      <c r="D370" s="131" t="s">
        <v>153</v>
      </c>
      <c r="E370" s="132" t="s">
        <v>457</v>
      </c>
      <c r="F370" s="133" t="s">
        <v>458</v>
      </c>
      <c r="G370" s="134" t="s">
        <v>405</v>
      </c>
      <c r="H370" s="135">
        <v>14.609</v>
      </c>
      <c r="I370" s="136"/>
      <c r="J370" s="137">
        <f>ROUND(I370*H370,2)</f>
        <v>0</v>
      </c>
      <c r="K370" s="133" t="s">
        <v>157</v>
      </c>
      <c r="L370" s="32"/>
      <c r="M370" s="138" t="s">
        <v>19</v>
      </c>
      <c r="N370" s="139" t="s">
        <v>40</v>
      </c>
      <c r="P370" s="140">
        <f>O370*H370</f>
        <v>0</v>
      </c>
      <c r="Q370" s="140">
        <v>0</v>
      </c>
      <c r="R370" s="140">
        <f>Q370*H370</f>
        <v>0</v>
      </c>
      <c r="S370" s="140">
        <v>0</v>
      </c>
      <c r="T370" s="141">
        <f>S370*H370</f>
        <v>0</v>
      </c>
      <c r="AR370" s="142" t="s">
        <v>158</v>
      </c>
      <c r="AT370" s="142" t="s">
        <v>153</v>
      </c>
      <c r="AU370" s="142" t="s">
        <v>78</v>
      </c>
      <c r="AY370" s="17" t="s">
        <v>150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7" t="s">
        <v>76</v>
      </c>
      <c r="BK370" s="143">
        <f>ROUND(I370*H370,2)</f>
        <v>0</v>
      </c>
      <c r="BL370" s="17" t="s">
        <v>158</v>
      </c>
      <c r="BM370" s="142" t="s">
        <v>459</v>
      </c>
    </row>
    <row r="371" spans="2:65" s="1" customFormat="1">
      <c r="B371" s="32"/>
      <c r="D371" s="144" t="s">
        <v>160</v>
      </c>
      <c r="F371" s="145" t="s">
        <v>460</v>
      </c>
      <c r="I371" s="146"/>
      <c r="L371" s="32"/>
      <c r="M371" s="147"/>
      <c r="T371" s="53"/>
      <c r="AT371" s="17" t="s">
        <v>160</v>
      </c>
      <c r="AU371" s="17" t="s">
        <v>78</v>
      </c>
    </row>
    <row r="372" spans="2:65" s="1" customFormat="1">
      <c r="B372" s="32"/>
      <c r="D372" s="148" t="s">
        <v>162</v>
      </c>
      <c r="F372" s="149" t="s">
        <v>461</v>
      </c>
      <c r="I372" s="146"/>
      <c r="L372" s="32"/>
      <c r="M372" s="147"/>
      <c r="T372" s="53"/>
      <c r="AT372" s="17" t="s">
        <v>162</v>
      </c>
      <c r="AU372" s="17" t="s">
        <v>78</v>
      </c>
    </row>
    <row r="373" spans="2:65" s="11" customFormat="1" ht="25.9" customHeight="1">
      <c r="B373" s="119"/>
      <c r="D373" s="120" t="s">
        <v>68</v>
      </c>
      <c r="E373" s="121" t="s">
        <v>462</v>
      </c>
      <c r="F373" s="121" t="s">
        <v>463</v>
      </c>
      <c r="I373" s="122"/>
      <c r="J373" s="123">
        <f>BK373</f>
        <v>0</v>
      </c>
      <c r="L373" s="119"/>
      <c r="M373" s="124"/>
      <c r="P373" s="125">
        <f>P374+P400+P411+P418+P438+P450+P478</f>
        <v>0</v>
      </c>
      <c r="R373" s="125">
        <f>R374+R400+R411+R418+R438+R450+R478</f>
        <v>0</v>
      </c>
      <c r="T373" s="126">
        <f>T374+T400+T411+T418+T438+T450+T478</f>
        <v>121.3647495</v>
      </c>
      <c r="AR373" s="120" t="s">
        <v>78</v>
      </c>
      <c r="AT373" s="127" t="s">
        <v>68</v>
      </c>
      <c r="AU373" s="127" t="s">
        <v>69</v>
      </c>
      <c r="AY373" s="120" t="s">
        <v>150</v>
      </c>
      <c r="BK373" s="128">
        <f>BK374+BK400+BK411+BK418+BK438+BK450+BK478</f>
        <v>0</v>
      </c>
    </row>
    <row r="374" spans="2:65" s="11" customFormat="1" ht="22.9" customHeight="1">
      <c r="B374" s="119"/>
      <c r="D374" s="120" t="s">
        <v>68</v>
      </c>
      <c r="E374" s="129" t="s">
        <v>464</v>
      </c>
      <c r="F374" s="129" t="s">
        <v>465</v>
      </c>
      <c r="I374" s="122"/>
      <c r="J374" s="130">
        <f>BK374</f>
        <v>0</v>
      </c>
      <c r="L374" s="119"/>
      <c r="M374" s="124"/>
      <c r="P374" s="125">
        <f>SUM(P375:P399)</f>
        <v>0</v>
      </c>
      <c r="R374" s="125">
        <f>SUM(R375:R399)</f>
        <v>0</v>
      </c>
      <c r="T374" s="126">
        <f>SUM(T375:T399)</f>
        <v>14.609100000000002</v>
      </c>
      <c r="AR374" s="120" t="s">
        <v>78</v>
      </c>
      <c r="AT374" s="127" t="s">
        <v>68</v>
      </c>
      <c r="AU374" s="127" t="s">
        <v>76</v>
      </c>
      <c r="AY374" s="120" t="s">
        <v>150</v>
      </c>
      <c r="BK374" s="128">
        <f>SUM(BK375:BK399)</f>
        <v>0</v>
      </c>
    </row>
    <row r="375" spans="2:65" s="1" customFormat="1" ht="16.5" customHeight="1">
      <c r="B375" s="32"/>
      <c r="C375" s="131" t="s">
        <v>466</v>
      </c>
      <c r="D375" s="131" t="s">
        <v>153</v>
      </c>
      <c r="E375" s="132" t="s">
        <v>467</v>
      </c>
      <c r="F375" s="133" t="s">
        <v>468</v>
      </c>
      <c r="G375" s="134" t="s">
        <v>156</v>
      </c>
      <c r="H375" s="135">
        <v>49</v>
      </c>
      <c r="I375" s="136"/>
      <c r="J375" s="137">
        <f>ROUND(I375*H375,2)</f>
        <v>0</v>
      </c>
      <c r="K375" s="133" t="s">
        <v>157</v>
      </c>
      <c r="L375" s="32"/>
      <c r="M375" s="138" t="s">
        <v>19</v>
      </c>
      <c r="N375" s="139" t="s">
        <v>40</v>
      </c>
      <c r="P375" s="140">
        <f>O375*H375</f>
        <v>0</v>
      </c>
      <c r="Q375" s="140">
        <v>0</v>
      </c>
      <c r="R375" s="140">
        <f>Q375*H375</f>
        <v>0</v>
      </c>
      <c r="S375" s="140">
        <v>5.4999999999999997E-3</v>
      </c>
      <c r="T375" s="141">
        <f>S375*H375</f>
        <v>0.26949999999999996</v>
      </c>
      <c r="AR375" s="142" t="s">
        <v>289</v>
      </c>
      <c r="AT375" s="142" t="s">
        <v>153</v>
      </c>
      <c r="AU375" s="142" t="s">
        <v>78</v>
      </c>
      <c r="AY375" s="17" t="s">
        <v>150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7" t="s">
        <v>76</v>
      </c>
      <c r="BK375" s="143">
        <f>ROUND(I375*H375,2)</f>
        <v>0</v>
      </c>
      <c r="BL375" s="17" t="s">
        <v>289</v>
      </c>
      <c r="BM375" s="142" t="s">
        <v>469</v>
      </c>
    </row>
    <row r="376" spans="2:65" s="1" customFormat="1">
      <c r="B376" s="32"/>
      <c r="D376" s="144" t="s">
        <v>160</v>
      </c>
      <c r="F376" s="145" t="s">
        <v>470</v>
      </c>
      <c r="I376" s="146"/>
      <c r="L376" s="32"/>
      <c r="M376" s="147"/>
      <c r="T376" s="53"/>
      <c r="AT376" s="17" t="s">
        <v>160</v>
      </c>
      <c r="AU376" s="17" t="s">
        <v>78</v>
      </c>
    </row>
    <row r="377" spans="2:65" s="1" customFormat="1">
      <c r="B377" s="32"/>
      <c r="D377" s="148" t="s">
        <v>162</v>
      </c>
      <c r="F377" s="149" t="s">
        <v>471</v>
      </c>
      <c r="I377" s="146"/>
      <c r="L377" s="32"/>
      <c r="M377" s="147"/>
      <c r="T377" s="53"/>
      <c r="AT377" s="17" t="s">
        <v>162</v>
      </c>
      <c r="AU377" s="17" t="s">
        <v>78</v>
      </c>
    </row>
    <row r="378" spans="2:65" s="12" customFormat="1">
      <c r="B378" s="150"/>
      <c r="D378" s="144" t="s">
        <v>164</v>
      </c>
      <c r="E378" s="151" t="s">
        <v>19</v>
      </c>
      <c r="F378" s="152" t="s">
        <v>165</v>
      </c>
      <c r="H378" s="151" t="s">
        <v>19</v>
      </c>
      <c r="I378" s="153"/>
      <c r="L378" s="150"/>
      <c r="M378" s="154"/>
      <c r="T378" s="155"/>
      <c r="AT378" s="151" t="s">
        <v>164</v>
      </c>
      <c r="AU378" s="151" t="s">
        <v>78</v>
      </c>
      <c r="AV378" s="12" t="s">
        <v>76</v>
      </c>
      <c r="AW378" s="12" t="s">
        <v>31</v>
      </c>
      <c r="AX378" s="12" t="s">
        <v>69</v>
      </c>
      <c r="AY378" s="151" t="s">
        <v>150</v>
      </c>
    </row>
    <row r="379" spans="2:65" s="12" customFormat="1">
      <c r="B379" s="150"/>
      <c r="D379" s="144" t="s">
        <v>164</v>
      </c>
      <c r="E379" s="151" t="s">
        <v>19</v>
      </c>
      <c r="F379" s="152" t="s">
        <v>234</v>
      </c>
      <c r="H379" s="151" t="s">
        <v>19</v>
      </c>
      <c r="I379" s="153"/>
      <c r="L379" s="150"/>
      <c r="M379" s="154"/>
      <c r="T379" s="155"/>
      <c r="AT379" s="151" t="s">
        <v>164</v>
      </c>
      <c r="AU379" s="151" t="s">
        <v>78</v>
      </c>
      <c r="AV379" s="12" t="s">
        <v>76</v>
      </c>
      <c r="AW379" s="12" t="s">
        <v>31</v>
      </c>
      <c r="AX379" s="12" t="s">
        <v>69</v>
      </c>
      <c r="AY379" s="151" t="s">
        <v>150</v>
      </c>
    </row>
    <row r="380" spans="2:65" s="13" customFormat="1">
      <c r="B380" s="156"/>
      <c r="D380" s="144" t="s">
        <v>164</v>
      </c>
      <c r="E380" s="157" t="s">
        <v>19</v>
      </c>
      <c r="F380" s="158" t="s">
        <v>472</v>
      </c>
      <c r="H380" s="159">
        <v>49</v>
      </c>
      <c r="I380" s="160"/>
      <c r="L380" s="156"/>
      <c r="M380" s="161"/>
      <c r="T380" s="162"/>
      <c r="AT380" s="157" t="s">
        <v>164</v>
      </c>
      <c r="AU380" s="157" t="s">
        <v>78</v>
      </c>
      <c r="AV380" s="13" t="s">
        <v>78</v>
      </c>
      <c r="AW380" s="13" t="s">
        <v>31</v>
      </c>
      <c r="AX380" s="13" t="s">
        <v>76</v>
      </c>
      <c r="AY380" s="157" t="s">
        <v>150</v>
      </c>
    </row>
    <row r="381" spans="2:65" s="1" customFormat="1" ht="16.5" customHeight="1">
      <c r="B381" s="32"/>
      <c r="C381" s="131" t="s">
        <v>473</v>
      </c>
      <c r="D381" s="131" t="s">
        <v>153</v>
      </c>
      <c r="E381" s="132" t="s">
        <v>474</v>
      </c>
      <c r="F381" s="133" t="s">
        <v>475</v>
      </c>
      <c r="G381" s="134" t="s">
        <v>156</v>
      </c>
      <c r="H381" s="135">
        <v>652.5</v>
      </c>
      <c r="I381" s="136"/>
      <c r="J381" s="137">
        <f>ROUND(I381*H381,2)</f>
        <v>0</v>
      </c>
      <c r="K381" s="133" t="s">
        <v>157</v>
      </c>
      <c r="L381" s="32"/>
      <c r="M381" s="138" t="s">
        <v>19</v>
      </c>
      <c r="N381" s="139" t="s">
        <v>40</v>
      </c>
      <c r="P381" s="140">
        <f>O381*H381</f>
        <v>0</v>
      </c>
      <c r="Q381" s="140">
        <v>0</v>
      </c>
      <c r="R381" s="140">
        <f>Q381*H381</f>
        <v>0</v>
      </c>
      <c r="S381" s="140">
        <v>1.6500000000000001E-2</v>
      </c>
      <c r="T381" s="141">
        <f>S381*H381</f>
        <v>10.766250000000001</v>
      </c>
      <c r="AR381" s="142" t="s">
        <v>289</v>
      </c>
      <c r="AT381" s="142" t="s">
        <v>153</v>
      </c>
      <c r="AU381" s="142" t="s">
        <v>78</v>
      </c>
      <c r="AY381" s="17" t="s">
        <v>150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7" t="s">
        <v>76</v>
      </c>
      <c r="BK381" s="143">
        <f>ROUND(I381*H381,2)</f>
        <v>0</v>
      </c>
      <c r="BL381" s="17" t="s">
        <v>289</v>
      </c>
      <c r="BM381" s="142" t="s">
        <v>476</v>
      </c>
    </row>
    <row r="382" spans="2:65" s="1" customFormat="1">
      <c r="B382" s="32"/>
      <c r="D382" s="144" t="s">
        <v>160</v>
      </c>
      <c r="F382" s="145" t="s">
        <v>477</v>
      </c>
      <c r="I382" s="146"/>
      <c r="L382" s="32"/>
      <c r="M382" s="147"/>
      <c r="T382" s="53"/>
      <c r="AT382" s="17" t="s">
        <v>160</v>
      </c>
      <c r="AU382" s="17" t="s">
        <v>78</v>
      </c>
    </row>
    <row r="383" spans="2:65" s="1" customFormat="1">
      <c r="B383" s="32"/>
      <c r="D383" s="148" t="s">
        <v>162</v>
      </c>
      <c r="F383" s="149" t="s">
        <v>478</v>
      </c>
      <c r="I383" s="146"/>
      <c r="L383" s="32"/>
      <c r="M383" s="147"/>
      <c r="T383" s="53"/>
      <c r="AT383" s="17" t="s">
        <v>162</v>
      </c>
      <c r="AU383" s="17" t="s">
        <v>78</v>
      </c>
    </row>
    <row r="384" spans="2:65" s="12" customFormat="1">
      <c r="B384" s="150"/>
      <c r="D384" s="144" t="s">
        <v>164</v>
      </c>
      <c r="E384" s="151" t="s">
        <v>19</v>
      </c>
      <c r="F384" s="152" t="s">
        <v>165</v>
      </c>
      <c r="H384" s="151" t="s">
        <v>19</v>
      </c>
      <c r="I384" s="153"/>
      <c r="L384" s="150"/>
      <c r="M384" s="154"/>
      <c r="T384" s="155"/>
      <c r="AT384" s="151" t="s">
        <v>164</v>
      </c>
      <c r="AU384" s="151" t="s">
        <v>78</v>
      </c>
      <c r="AV384" s="12" t="s">
        <v>76</v>
      </c>
      <c r="AW384" s="12" t="s">
        <v>31</v>
      </c>
      <c r="AX384" s="12" t="s">
        <v>69</v>
      </c>
      <c r="AY384" s="151" t="s">
        <v>150</v>
      </c>
    </row>
    <row r="385" spans="2:65" s="12" customFormat="1">
      <c r="B385" s="150"/>
      <c r="D385" s="144" t="s">
        <v>164</v>
      </c>
      <c r="E385" s="151" t="s">
        <v>19</v>
      </c>
      <c r="F385" s="152" t="s">
        <v>223</v>
      </c>
      <c r="H385" s="151" t="s">
        <v>19</v>
      </c>
      <c r="I385" s="153"/>
      <c r="L385" s="150"/>
      <c r="M385" s="154"/>
      <c r="T385" s="155"/>
      <c r="AT385" s="151" t="s">
        <v>164</v>
      </c>
      <c r="AU385" s="151" t="s">
        <v>78</v>
      </c>
      <c r="AV385" s="12" t="s">
        <v>76</v>
      </c>
      <c r="AW385" s="12" t="s">
        <v>31</v>
      </c>
      <c r="AX385" s="12" t="s">
        <v>69</v>
      </c>
      <c r="AY385" s="151" t="s">
        <v>150</v>
      </c>
    </row>
    <row r="386" spans="2:65" s="13" customFormat="1">
      <c r="B386" s="156"/>
      <c r="D386" s="144" t="s">
        <v>164</v>
      </c>
      <c r="E386" s="157" t="s">
        <v>19</v>
      </c>
      <c r="F386" s="158" t="s">
        <v>479</v>
      </c>
      <c r="H386" s="159">
        <v>169.6</v>
      </c>
      <c r="I386" s="160"/>
      <c r="L386" s="156"/>
      <c r="M386" s="161"/>
      <c r="T386" s="162"/>
      <c r="AT386" s="157" t="s">
        <v>164</v>
      </c>
      <c r="AU386" s="157" t="s">
        <v>78</v>
      </c>
      <c r="AV386" s="13" t="s">
        <v>78</v>
      </c>
      <c r="AW386" s="13" t="s">
        <v>31</v>
      </c>
      <c r="AX386" s="13" t="s">
        <v>69</v>
      </c>
      <c r="AY386" s="157" t="s">
        <v>150</v>
      </c>
    </row>
    <row r="387" spans="2:65" s="12" customFormat="1">
      <c r="B387" s="150"/>
      <c r="D387" s="144" t="s">
        <v>164</v>
      </c>
      <c r="E387" s="151" t="s">
        <v>19</v>
      </c>
      <c r="F387" s="152" t="s">
        <v>225</v>
      </c>
      <c r="H387" s="151" t="s">
        <v>19</v>
      </c>
      <c r="I387" s="153"/>
      <c r="L387" s="150"/>
      <c r="M387" s="154"/>
      <c r="T387" s="155"/>
      <c r="AT387" s="151" t="s">
        <v>164</v>
      </c>
      <c r="AU387" s="151" t="s">
        <v>78</v>
      </c>
      <c r="AV387" s="12" t="s">
        <v>76</v>
      </c>
      <c r="AW387" s="12" t="s">
        <v>31</v>
      </c>
      <c r="AX387" s="12" t="s">
        <v>69</v>
      </c>
      <c r="AY387" s="151" t="s">
        <v>150</v>
      </c>
    </row>
    <row r="388" spans="2:65" s="13" customFormat="1">
      <c r="B388" s="156"/>
      <c r="D388" s="144" t="s">
        <v>164</v>
      </c>
      <c r="E388" s="157" t="s">
        <v>19</v>
      </c>
      <c r="F388" s="158" t="s">
        <v>480</v>
      </c>
      <c r="H388" s="159">
        <v>480.1</v>
      </c>
      <c r="I388" s="160"/>
      <c r="L388" s="156"/>
      <c r="M388" s="161"/>
      <c r="T388" s="162"/>
      <c r="AT388" s="157" t="s">
        <v>164</v>
      </c>
      <c r="AU388" s="157" t="s">
        <v>78</v>
      </c>
      <c r="AV388" s="13" t="s">
        <v>78</v>
      </c>
      <c r="AW388" s="13" t="s">
        <v>31</v>
      </c>
      <c r="AX388" s="13" t="s">
        <v>69</v>
      </c>
      <c r="AY388" s="157" t="s">
        <v>150</v>
      </c>
    </row>
    <row r="389" spans="2:65" s="13" customFormat="1">
      <c r="B389" s="156"/>
      <c r="D389" s="144" t="s">
        <v>164</v>
      </c>
      <c r="E389" s="157" t="s">
        <v>19</v>
      </c>
      <c r="F389" s="158" t="s">
        <v>481</v>
      </c>
      <c r="H389" s="159">
        <v>2.8</v>
      </c>
      <c r="I389" s="160"/>
      <c r="L389" s="156"/>
      <c r="M389" s="161"/>
      <c r="T389" s="162"/>
      <c r="AT389" s="157" t="s">
        <v>164</v>
      </c>
      <c r="AU389" s="157" t="s">
        <v>78</v>
      </c>
      <c r="AV389" s="13" t="s">
        <v>78</v>
      </c>
      <c r="AW389" s="13" t="s">
        <v>31</v>
      </c>
      <c r="AX389" s="13" t="s">
        <v>69</v>
      </c>
      <c r="AY389" s="157" t="s">
        <v>150</v>
      </c>
    </row>
    <row r="390" spans="2:65" s="14" customFormat="1">
      <c r="B390" s="163"/>
      <c r="D390" s="144" t="s">
        <v>164</v>
      </c>
      <c r="E390" s="164" t="s">
        <v>19</v>
      </c>
      <c r="F390" s="165" t="s">
        <v>171</v>
      </c>
      <c r="H390" s="166">
        <v>652.5</v>
      </c>
      <c r="I390" s="167"/>
      <c r="L390" s="163"/>
      <c r="M390" s="168"/>
      <c r="T390" s="169"/>
      <c r="AT390" s="164" t="s">
        <v>164</v>
      </c>
      <c r="AU390" s="164" t="s">
        <v>78</v>
      </c>
      <c r="AV390" s="14" t="s">
        <v>158</v>
      </c>
      <c r="AW390" s="14" t="s">
        <v>31</v>
      </c>
      <c r="AX390" s="14" t="s">
        <v>76</v>
      </c>
      <c r="AY390" s="164" t="s">
        <v>150</v>
      </c>
    </row>
    <row r="391" spans="2:65" s="1" customFormat="1" ht="21.75" customHeight="1">
      <c r="B391" s="32"/>
      <c r="C391" s="131" t="s">
        <v>482</v>
      </c>
      <c r="D391" s="131" t="s">
        <v>153</v>
      </c>
      <c r="E391" s="132" t="s">
        <v>483</v>
      </c>
      <c r="F391" s="133" t="s">
        <v>484</v>
      </c>
      <c r="G391" s="134" t="s">
        <v>156</v>
      </c>
      <c r="H391" s="135">
        <v>649.70000000000005</v>
      </c>
      <c r="I391" s="136"/>
      <c r="J391" s="137">
        <f>ROUND(I391*H391,2)</f>
        <v>0</v>
      </c>
      <c r="K391" s="133" t="s">
        <v>157</v>
      </c>
      <c r="L391" s="32"/>
      <c r="M391" s="138" t="s">
        <v>19</v>
      </c>
      <c r="N391" s="139" t="s">
        <v>40</v>
      </c>
      <c r="P391" s="140">
        <f>O391*H391</f>
        <v>0</v>
      </c>
      <c r="Q391" s="140">
        <v>0</v>
      </c>
      <c r="R391" s="140">
        <f>Q391*H391</f>
        <v>0</v>
      </c>
      <c r="S391" s="140">
        <v>5.4999999999999997E-3</v>
      </c>
      <c r="T391" s="141">
        <f>S391*H391</f>
        <v>3.57335</v>
      </c>
      <c r="AR391" s="142" t="s">
        <v>289</v>
      </c>
      <c r="AT391" s="142" t="s">
        <v>153</v>
      </c>
      <c r="AU391" s="142" t="s">
        <v>78</v>
      </c>
      <c r="AY391" s="17" t="s">
        <v>150</v>
      </c>
      <c r="BE391" s="143">
        <f>IF(N391="základní",J391,0)</f>
        <v>0</v>
      </c>
      <c r="BF391" s="143">
        <f>IF(N391="snížená",J391,0)</f>
        <v>0</v>
      </c>
      <c r="BG391" s="143">
        <f>IF(N391="zákl. přenesená",J391,0)</f>
        <v>0</v>
      </c>
      <c r="BH391" s="143">
        <f>IF(N391="sníž. přenesená",J391,0)</f>
        <v>0</v>
      </c>
      <c r="BI391" s="143">
        <f>IF(N391="nulová",J391,0)</f>
        <v>0</v>
      </c>
      <c r="BJ391" s="17" t="s">
        <v>76</v>
      </c>
      <c r="BK391" s="143">
        <f>ROUND(I391*H391,2)</f>
        <v>0</v>
      </c>
      <c r="BL391" s="17" t="s">
        <v>289</v>
      </c>
      <c r="BM391" s="142" t="s">
        <v>485</v>
      </c>
    </row>
    <row r="392" spans="2:65" s="1" customFormat="1">
      <c r="B392" s="32"/>
      <c r="D392" s="144" t="s">
        <v>160</v>
      </c>
      <c r="F392" s="145" t="s">
        <v>486</v>
      </c>
      <c r="I392" s="146"/>
      <c r="L392" s="32"/>
      <c r="M392" s="147"/>
      <c r="T392" s="53"/>
      <c r="AT392" s="17" t="s">
        <v>160</v>
      </c>
      <c r="AU392" s="17" t="s">
        <v>78</v>
      </c>
    </row>
    <row r="393" spans="2:65" s="1" customFormat="1">
      <c r="B393" s="32"/>
      <c r="D393" s="148" t="s">
        <v>162</v>
      </c>
      <c r="F393" s="149" t="s">
        <v>487</v>
      </c>
      <c r="I393" s="146"/>
      <c r="L393" s="32"/>
      <c r="M393" s="147"/>
      <c r="T393" s="53"/>
      <c r="AT393" s="17" t="s">
        <v>162</v>
      </c>
      <c r="AU393" s="17" t="s">
        <v>78</v>
      </c>
    </row>
    <row r="394" spans="2:65" s="12" customFormat="1">
      <c r="B394" s="150"/>
      <c r="D394" s="144" t="s">
        <v>164</v>
      </c>
      <c r="E394" s="151" t="s">
        <v>19</v>
      </c>
      <c r="F394" s="152" t="s">
        <v>165</v>
      </c>
      <c r="H394" s="151" t="s">
        <v>19</v>
      </c>
      <c r="I394" s="153"/>
      <c r="L394" s="150"/>
      <c r="M394" s="154"/>
      <c r="T394" s="155"/>
      <c r="AT394" s="151" t="s">
        <v>164</v>
      </c>
      <c r="AU394" s="151" t="s">
        <v>78</v>
      </c>
      <c r="AV394" s="12" t="s">
        <v>76</v>
      </c>
      <c r="AW394" s="12" t="s">
        <v>31</v>
      </c>
      <c r="AX394" s="12" t="s">
        <v>69</v>
      </c>
      <c r="AY394" s="151" t="s">
        <v>150</v>
      </c>
    </row>
    <row r="395" spans="2:65" s="12" customFormat="1">
      <c r="B395" s="150"/>
      <c r="D395" s="144" t="s">
        <v>164</v>
      </c>
      <c r="E395" s="151" t="s">
        <v>19</v>
      </c>
      <c r="F395" s="152" t="s">
        <v>223</v>
      </c>
      <c r="H395" s="151" t="s">
        <v>19</v>
      </c>
      <c r="I395" s="153"/>
      <c r="L395" s="150"/>
      <c r="M395" s="154"/>
      <c r="T395" s="155"/>
      <c r="AT395" s="151" t="s">
        <v>164</v>
      </c>
      <c r="AU395" s="151" t="s">
        <v>78</v>
      </c>
      <c r="AV395" s="12" t="s">
        <v>76</v>
      </c>
      <c r="AW395" s="12" t="s">
        <v>31</v>
      </c>
      <c r="AX395" s="12" t="s">
        <v>69</v>
      </c>
      <c r="AY395" s="151" t="s">
        <v>150</v>
      </c>
    </row>
    <row r="396" spans="2:65" s="13" customFormat="1">
      <c r="B396" s="156"/>
      <c r="D396" s="144" t="s">
        <v>164</v>
      </c>
      <c r="E396" s="157" t="s">
        <v>19</v>
      </c>
      <c r="F396" s="158" t="s">
        <v>479</v>
      </c>
      <c r="H396" s="159">
        <v>169.6</v>
      </c>
      <c r="I396" s="160"/>
      <c r="L396" s="156"/>
      <c r="M396" s="161"/>
      <c r="T396" s="162"/>
      <c r="AT396" s="157" t="s">
        <v>164</v>
      </c>
      <c r="AU396" s="157" t="s">
        <v>78</v>
      </c>
      <c r="AV396" s="13" t="s">
        <v>78</v>
      </c>
      <c r="AW396" s="13" t="s">
        <v>31</v>
      </c>
      <c r="AX396" s="13" t="s">
        <v>69</v>
      </c>
      <c r="AY396" s="157" t="s">
        <v>150</v>
      </c>
    </row>
    <row r="397" spans="2:65" s="12" customFormat="1">
      <c r="B397" s="150"/>
      <c r="D397" s="144" t="s">
        <v>164</v>
      </c>
      <c r="E397" s="151" t="s">
        <v>19</v>
      </c>
      <c r="F397" s="152" t="s">
        <v>225</v>
      </c>
      <c r="H397" s="151" t="s">
        <v>19</v>
      </c>
      <c r="I397" s="153"/>
      <c r="L397" s="150"/>
      <c r="M397" s="154"/>
      <c r="T397" s="155"/>
      <c r="AT397" s="151" t="s">
        <v>164</v>
      </c>
      <c r="AU397" s="151" t="s">
        <v>78</v>
      </c>
      <c r="AV397" s="12" t="s">
        <v>76</v>
      </c>
      <c r="AW397" s="12" t="s">
        <v>31</v>
      </c>
      <c r="AX397" s="12" t="s">
        <v>69</v>
      </c>
      <c r="AY397" s="151" t="s">
        <v>150</v>
      </c>
    </row>
    <row r="398" spans="2:65" s="13" customFormat="1">
      <c r="B398" s="156"/>
      <c r="D398" s="144" t="s">
        <v>164</v>
      </c>
      <c r="E398" s="157" t="s">
        <v>19</v>
      </c>
      <c r="F398" s="158" t="s">
        <v>480</v>
      </c>
      <c r="H398" s="159">
        <v>480.1</v>
      </c>
      <c r="I398" s="160"/>
      <c r="L398" s="156"/>
      <c r="M398" s="161"/>
      <c r="T398" s="162"/>
      <c r="AT398" s="157" t="s">
        <v>164</v>
      </c>
      <c r="AU398" s="157" t="s">
        <v>78</v>
      </c>
      <c r="AV398" s="13" t="s">
        <v>78</v>
      </c>
      <c r="AW398" s="13" t="s">
        <v>31</v>
      </c>
      <c r="AX398" s="13" t="s">
        <v>69</v>
      </c>
      <c r="AY398" s="157" t="s">
        <v>150</v>
      </c>
    </row>
    <row r="399" spans="2:65" s="14" customFormat="1">
      <c r="B399" s="163"/>
      <c r="D399" s="144" t="s">
        <v>164</v>
      </c>
      <c r="E399" s="164" t="s">
        <v>19</v>
      </c>
      <c r="F399" s="165" t="s">
        <v>171</v>
      </c>
      <c r="H399" s="166">
        <v>649.70000000000005</v>
      </c>
      <c r="I399" s="167"/>
      <c r="L399" s="163"/>
      <c r="M399" s="168"/>
      <c r="T399" s="169"/>
      <c r="AT399" s="164" t="s">
        <v>164</v>
      </c>
      <c r="AU399" s="164" t="s">
        <v>78</v>
      </c>
      <c r="AV399" s="14" t="s">
        <v>158</v>
      </c>
      <c r="AW399" s="14" t="s">
        <v>31</v>
      </c>
      <c r="AX399" s="14" t="s">
        <v>76</v>
      </c>
      <c r="AY399" s="164" t="s">
        <v>150</v>
      </c>
    </row>
    <row r="400" spans="2:65" s="11" customFormat="1" ht="22.9" customHeight="1">
      <c r="B400" s="119"/>
      <c r="D400" s="120" t="s">
        <v>68</v>
      </c>
      <c r="E400" s="129" t="s">
        <v>488</v>
      </c>
      <c r="F400" s="129" t="s">
        <v>489</v>
      </c>
      <c r="I400" s="122"/>
      <c r="J400" s="130">
        <f>BK400</f>
        <v>0</v>
      </c>
      <c r="L400" s="119"/>
      <c r="M400" s="124"/>
      <c r="P400" s="125">
        <f>SUM(P401:P410)</f>
        <v>0</v>
      </c>
      <c r="R400" s="125">
        <f>SUM(R401:R410)</f>
        <v>0</v>
      </c>
      <c r="T400" s="126">
        <f>SUM(T401:T410)</f>
        <v>91.944000000000003</v>
      </c>
      <c r="AR400" s="120" t="s">
        <v>78</v>
      </c>
      <c r="AT400" s="127" t="s">
        <v>68</v>
      </c>
      <c r="AU400" s="127" t="s">
        <v>76</v>
      </c>
      <c r="AY400" s="120" t="s">
        <v>150</v>
      </c>
      <c r="BK400" s="128">
        <f>SUM(BK401:BK410)</f>
        <v>0</v>
      </c>
    </row>
    <row r="401" spans="2:65" s="1" customFormat="1" ht="21.75" customHeight="1">
      <c r="B401" s="32"/>
      <c r="C401" s="131" t="s">
        <v>490</v>
      </c>
      <c r="D401" s="131" t="s">
        <v>153</v>
      </c>
      <c r="E401" s="132" t="s">
        <v>491</v>
      </c>
      <c r="F401" s="133" t="s">
        <v>492</v>
      </c>
      <c r="G401" s="134" t="s">
        <v>156</v>
      </c>
      <c r="H401" s="135">
        <v>510.8</v>
      </c>
      <c r="I401" s="136"/>
      <c r="J401" s="137">
        <f>ROUND(I401*H401,2)</f>
        <v>0</v>
      </c>
      <c r="K401" s="133" t="s">
        <v>157</v>
      </c>
      <c r="L401" s="32"/>
      <c r="M401" s="138" t="s">
        <v>19</v>
      </c>
      <c r="N401" s="139" t="s">
        <v>40</v>
      </c>
      <c r="P401" s="140">
        <f>O401*H401</f>
        <v>0</v>
      </c>
      <c r="Q401" s="140">
        <v>0</v>
      </c>
      <c r="R401" s="140">
        <f>Q401*H401</f>
        <v>0</v>
      </c>
      <c r="S401" s="140">
        <v>0.18</v>
      </c>
      <c r="T401" s="141">
        <f>S401*H401</f>
        <v>91.944000000000003</v>
      </c>
      <c r="AR401" s="142" t="s">
        <v>289</v>
      </c>
      <c r="AT401" s="142" t="s">
        <v>153</v>
      </c>
      <c r="AU401" s="142" t="s">
        <v>78</v>
      </c>
      <c r="AY401" s="17" t="s">
        <v>150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7" t="s">
        <v>76</v>
      </c>
      <c r="BK401" s="143">
        <f>ROUND(I401*H401,2)</f>
        <v>0</v>
      </c>
      <c r="BL401" s="17" t="s">
        <v>289</v>
      </c>
      <c r="BM401" s="142" t="s">
        <v>493</v>
      </c>
    </row>
    <row r="402" spans="2:65" s="1" customFormat="1">
      <c r="B402" s="32"/>
      <c r="D402" s="144" t="s">
        <v>160</v>
      </c>
      <c r="F402" s="145" t="s">
        <v>494</v>
      </c>
      <c r="I402" s="146"/>
      <c r="L402" s="32"/>
      <c r="M402" s="147"/>
      <c r="T402" s="53"/>
      <c r="AT402" s="17" t="s">
        <v>160</v>
      </c>
      <c r="AU402" s="17" t="s">
        <v>78</v>
      </c>
    </row>
    <row r="403" spans="2:65" s="1" customFormat="1">
      <c r="B403" s="32"/>
      <c r="D403" s="148" t="s">
        <v>162</v>
      </c>
      <c r="F403" s="149" t="s">
        <v>495</v>
      </c>
      <c r="I403" s="146"/>
      <c r="L403" s="32"/>
      <c r="M403" s="147"/>
      <c r="T403" s="53"/>
      <c r="AT403" s="17" t="s">
        <v>162</v>
      </c>
      <c r="AU403" s="17" t="s">
        <v>78</v>
      </c>
    </row>
    <row r="404" spans="2:65" s="12" customFormat="1">
      <c r="B404" s="150"/>
      <c r="D404" s="144" t="s">
        <v>164</v>
      </c>
      <c r="E404" s="151" t="s">
        <v>19</v>
      </c>
      <c r="F404" s="152" t="s">
        <v>165</v>
      </c>
      <c r="H404" s="151" t="s">
        <v>19</v>
      </c>
      <c r="I404" s="153"/>
      <c r="L404" s="150"/>
      <c r="M404" s="154"/>
      <c r="T404" s="155"/>
      <c r="AT404" s="151" t="s">
        <v>164</v>
      </c>
      <c r="AU404" s="151" t="s">
        <v>78</v>
      </c>
      <c r="AV404" s="12" t="s">
        <v>76</v>
      </c>
      <c r="AW404" s="12" t="s">
        <v>31</v>
      </c>
      <c r="AX404" s="12" t="s">
        <v>69</v>
      </c>
      <c r="AY404" s="151" t="s">
        <v>150</v>
      </c>
    </row>
    <row r="405" spans="2:65" s="12" customFormat="1">
      <c r="B405" s="150"/>
      <c r="D405" s="144" t="s">
        <v>164</v>
      </c>
      <c r="E405" s="151" t="s">
        <v>19</v>
      </c>
      <c r="F405" s="152" t="s">
        <v>223</v>
      </c>
      <c r="H405" s="151" t="s">
        <v>19</v>
      </c>
      <c r="I405" s="153"/>
      <c r="L405" s="150"/>
      <c r="M405" s="154"/>
      <c r="T405" s="155"/>
      <c r="AT405" s="151" t="s">
        <v>164</v>
      </c>
      <c r="AU405" s="151" t="s">
        <v>78</v>
      </c>
      <c r="AV405" s="12" t="s">
        <v>76</v>
      </c>
      <c r="AW405" s="12" t="s">
        <v>31</v>
      </c>
      <c r="AX405" s="12" t="s">
        <v>69</v>
      </c>
      <c r="AY405" s="151" t="s">
        <v>150</v>
      </c>
    </row>
    <row r="406" spans="2:65" s="13" customFormat="1">
      <c r="B406" s="156"/>
      <c r="D406" s="144" t="s">
        <v>164</v>
      </c>
      <c r="E406" s="157" t="s">
        <v>19</v>
      </c>
      <c r="F406" s="158" t="s">
        <v>496</v>
      </c>
      <c r="H406" s="159">
        <v>143</v>
      </c>
      <c r="I406" s="160"/>
      <c r="L406" s="156"/>
      <c r="M406" s="161"/>
      <c r="T406" s="162"/>
      <c r="AT406" s="157" t="s">
        <v>164</v>
      </c>
      <c r="AU406" s="157" t="s">
        <v>78</v>
      </c>
      <c r="AV406" s="13" t="s">
        <v>78</v>
      </c>
      <c r="AW406" s="13" t="s">
        <v>31</v>
      </c>
      <c r="AX406" s="13" t="s">
        <v>69</v>
      </c>
      <c r="AY406" s="157" t="s">
        <v>150</v>
      </c>
    </row>
    <row r="407" spans="2:65" s="12" customFormat="1">
      <c r="B407" s="150"/>
      <c r="D407" s="144" t="s">
        <v>164</v>
      </c>
      <c r="E407" s="151" t="s">
        <v>19</v>
      </c>
      <c r="F407" s="152" t="s">
        <v>225</v>
      </c>
      <c r="H407" s="151" t="s">
        <v>19</v>
      </c>
      <c r="I407" s="153"/>
      <c r="L407" s="150"/>
      <c r="M407" s="154"/>
      <c r="T407" s="155"/>
      <c r="AT407" s="151" t="s">
        <v>164</v>
      </c>
      <c r="AU407" s="151" t="s">
        <v>78</v>
      </c>
      <c r="AV407" s="12" t="s">
        <v>76</v>
      </c>
      <c r="AW407" s="12" t="s">
        <v>31</v>
      </c>
      <c r="AX407" s="12" t="s">
        <v>69</v>
      </c>
      <c r="AY407" s="151" t="s">
        <v>150</v>
      </c>
    </row>
    <row r="408" spans="2:65" s="13" customFormat="1">
      <c r="B408" s="156"/>
      <c r="D408" s="144" t="s">
        <v>164</v>
      </c>
      <c r="E408" s="157" t="s">
        <v>19</v>
      </c>
      <c r="F408" s="158" t="s">
        <v>497</v>
      </c>
      <c r="H408" s="159">
        <v>365</v>
      </c>
      <c r="I408" s="160"/>
      <c r="L408" s="156"/>
      <c r="M408" s="161"/>
      <c r="T408" s="162"/>
      <c r="AT408" s="157" t="s">
        <v>164</v>
      </c>
      <c r="AU408" s="157" t="s">
        <v>78</v>
      </c>
      <c r="AV408" s="13" t="s">
        <v>78</v>
      </c>
      <c r="AW408" s="13" t="s">
        <v>31</v>
      </c>
      <c r="AX408" s="13" t="s">
        <v>69</v>
      </c>
      <c r="AY408" s="157" t="s">
        <v>150</v>
      </c>
    </row>
    <row r="409" spans="2:65" s="13" customFormat="1">
      <c r="B409" s="156"/>
      <c r="D409" s="144" t="s">
        <v>164</v>
      </c>
      <c r="E409" s="157" t="s">
        <v>19</v>
      </c>
      <c r="F409" s="158" t="s">
        <v>481</v>
      </c>
      <c r="H409" s="159">
        <v>2.8</v>
      </c>
      <c r="I409" s="160"/>
      <c r="L409" s="156"/>
      <c r="M409" s="161"/>
      <c r="T409" s="162"/>
      <c r="AT409" s="157" t="s">
        <v>164</v>
      </c>
      <c r="AU409" s="157" t="s">
        <v>78</v>
      </c>
      <c r="AV409" s="13" t="s">
        <v>78</v>
      </c>
      <c r="AW409" s="13" t="s">
        <v>31</v>
      </c>
      <c r="AX409" s="13" t="s">
        <v>69</v>
      </c>
      <c r="AY409" s="157" t="s">
        <v>150</v>
      </c>
    </row>
    <row r="410" spans="2:65" s="14" customFormat="1">
      <c r="B410" s="163"/>
      <c r="D410" s="144" t="s">
        <v>164</v>
      </c>
      <c r="E410" s="164" t="s">
        <v>19</v>
      </c>
      <c r="F410" s="165" t="s">
        <v>171</v>
      </c>
      <c r="H410" s="166">
        <v>510.8</v>
      </c>
      <c r="I410" s="167"/>
      <c r="L410" s="163"/>
      <c r="M410" s="168"/>
      <c r="T410" s="169"/>
      <c r="AT410" s="164" t="s">
        <v>164</v>
      </c>
      <c r="AU410" s="164" t="s">
        <v>78</v>
      </c>
      <c r="AV410" s="14" t="s">
        <v>158</v>
      </c>
      <c r="AW410" s="14" t="s">
        <v>31</v>
      </c>
      <c r="AX410" s="14" t="s">
        <v>76</v>
      </c>
      <c r="AY410" s="164" t="s">
        <v>150</v>
      </c>
    </row>
    <row r="411" spans="2:65" s="11" customFormat="1" ht="22.9" customHeight="1">
      <c r="B411" s="119"/>
      <c r="D411" s="120" t="s">
        <v>68</v>
      </c>
      <c r="E411" s="129" t="s">
        <v>498</v>
      </c>
      <c r="F411" s="129" t="s">
        <v>499</v>
      </c>
      <c r="I411" s="122"/>
      <c r="J411" s="130">
        <f>BK411</f>
        <v>0</v>
      </c>
      <c r="L411" s="119"/>
      <c r="M411" s="124"/>
      <c r="P411" s="125">
        <f>SUM(P412:P417)</f>
        <v>0</v>
      </c>
      <c r="R411" s="125">
        <f>SUM(R412:R417)</f>
        <v>0</v>
      </c>
      <c r="T411" s="126">
        <f>SUM(T412:T417)</f>
        <v>1.5189999999999999</v>
      </c>
      <c r="AR411" s="120" t="s">
        <v>78</v>
      </c>
      <c r="AT411" s="127" t="s">
        <v>68</v>
      </c>
      <c r="AU411" s="127" t="s">
        <v>76</v>
      </c>
      <c r="AY411" s="120" t="s">
        <v>150</v>
      </c>
      <c r="BK411" s="128">
        <f>SUM(BK412:BK417)</f>
        <v>0</v>
      </c>
    </row>
    <row r="412" spans="2:65" s="1" customFormat="1" ht="16.5" customHeight="1">
      <c r="B412" s="32"/>
      <c r="C412" s="131" t="s">
        <v>500</v>
      </c>
      <c r="D412" s="131" t="s">
        <v>153</v>
      </c>
      <c r="E412" s="132" t="s">
        <v>501</v>
      </c>
      <c r="F412" s="133" t="s">
        <v>502</v>
      </c>
      <c r="G412" s="134" t="s">
        <v>156</v>
      </c>
      <c r="H412" s="135">
        <v>49</v>
      </c>
      <c r="I412" s="136"/>
      <c r="J412" s="137">
        <f>ROUND(I412*H412,2)</f>
        <v>0</v>
      </c>
      <c r="K412" s="133" t="s">
        <v>157</v>
      </c>
      <c r="L412" s="32"/>
      <c r="M412" s="138" t="s">
        <v>19</v>
      </c>
      <c r="N412" s="139" t="s">
        <v>40</v>
      </c>
      <c r="P412" s="140">
        <f>O412*H412</f>
        <v>0</v>
      </c>
      <c r="Q412" s="140">
        <v>0</v>
      </c>
      <c r="R412" s="140">
        <f>Q412*H412</f>
        <v>0</v>
      </c>
      <c r="S412" s="140">
        <v>3.1E-2</v>
      </c>
      <c r="T412" s="141">
        <f>S412*H412</f>
        <v>1.5189999999999999</v>
      </c>
      <c r="AR412" s="142" t="s">
        <v>289</v>
      </c>
      <c r="AT412" s="142" t="s">
        <v>153</v>
      </c>
      <c r="AU412" s="142" t="s">
        <v>78</v>
      </c>
      <c r="AY412" s="17" t="s">
        <v>150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7" t="s">
        <v>76</v>
      </c>
      <c r="BK412" s="143">
        <f>ROUND(I412*H412,2)</f>
        <v>0</v>
      </c>
      <c r="BL412" s="17" t="s">
        <v>289</v>
      </c>
      <c r="BM412" s="142" t="s">
        <v>503</v>
      </c>
    </row>
    <row r="413" spans="2:65" s="1" customFormat="1">
      <c r="B413" s="32"/>
      <c r="D413" s="144" t="s">
        <v>160</v>
      </c>
      <c r="F413" s="145" t="s">
        <v>504</v>
      </c>
      <c r="I413" s="146"/>
      <c r="L413" s="32"/>
      <c r="M413" s="147"/>
      <c r="T413" s="53"/>
      <c r="AT413" s="17" t="s">
        <v>160</v>
      </c>
      <c r="AU413" s="17" t="s">
        <v>78</v>
      </c>
    </row>
    <row r="414" spans="2:65" s="1" customFormat="1">
      <c r="B414" s="32"/>
      <c r="D414" s="148" t="s">
        <v>162</v>
      </c>
      <c r="F414" s="149" t="s">
        <v>505</v>
      </c>
      <c r="I414" s="146"/>
      <c r="L414" s="32"/>
      <c r="M414" s="147"/>
      <c r="T414" s="53"/>
      <c r="AT414" s="17" t="s">
        <v>162</v>
      </c>
      <c r="AU414" s="17" t="s">
        <v>78</v>
      </c>
    </row>
    <row r="415" spans="2:65" s="12" customFormat="1">
      <c r="B415" s="150"/>
      <c r="D415" s="144" t="s">
        <v>164</v>
      </c>
      <c r="E415" s="151" t="s">
        <v>19</v>
      </c>
      <c r="F415" s="152" t="s">
        <v>165</v>
      </c>
      <c r="H415" s="151" t="s">
        <v>19</v>
      </c>
      <c r="I415" s="153"/>
      <c r="L415" s="150"/>
      <c r="M415" s="154"/>
      <c r="T415" s="155"/>
      <c r="AT415" s="151" t="s">
        <v>164</v>
      </c>
      <c r="AU415" s="151" t="s">
        <v>78</v>
      </c>
      <c r="AV415" s="12" t="s">
        <v>76</v>
      </c>
      <c r="AW415" s="12" t="s">
        <v>31</v>
      </c>
      <c r="AX415" s="12" t="s">
        <v>69</v>
      </c>
      <c r="AY415" s="151" t="s">
        <v>150</v>
      </c>
    </row>
    <row r="416" spans="2:65" s="12" customFormat="1">
      <c r="B416" s="150"/>
      <c r="D416" s="144" t="s">
        <v>164</v>
      </c>
      <c r="E416" s="151" t="s">
        <v>19</v>
      </c>
      <c r="F416" s="152" t="s">
        <v>234</v>
      </c>
      <c r="H416" s="151" t="s">
        <v>19</v>
      </c>
      <c r="I416" s="153"/>
      <c r="L416" s="150"/>
      <c r="M416" s="154"/>
      <c r="T416" s="155"/>
      <c r="AT416" s="151" t="s">
        <v>164</v>
      </c>
      <c r="AU416" s="151" t="s">
        <v>78</v>
      </c>
      <c r="AV416" s="12" t="s">
        <v>76</v>
      </c>
      <c r="AW416" s="12" t="s">
        <v>31</v>
      </c>
      <c r="AX416" s="12" t="s">
        <v>69</v>
      </c>
      <c r="AY416" s="151" t="s">
        <v>150</v>
      </c>
    </row>
    <row r="417" spans="2:65" s="13" customFormat="1">
      <c r="B417" s="156"/>
      <c r="D417" s="144" t="s">
        <v>164</v>
      </c>
      <c r="E417" s="157" t="s">
        <v>19</v>
      </c>
      <c r="F417" s="158" t="s">
        <v>472</v>
      </c>
      <c r="H417" s="159">
        <v>49</v>
      </c>
      <c r="I417" s="160"/>
      <c r="L417" s="156"/>
      <c r="M417" s="161"/>
      <c r="T417" s="162"/>
      <c r="AT417" s="157" t="s">
        <v>164</v>
      </c>
      <c r="AU417" s="157" t="s">
        <v>78</v>
      </c>
      <c r="AV417" s="13" t="s">
        <v>78</v>
      </c>
      <c r="AW417" s="13" t="s">
        <v>31</v>
      </c>
      <c r="AX417" s="13" t="s">
        <v>76</v>
      </c>
      <c r="AY417" s="157" t="s">
        <v>150</v>
      </c>
    </row>
    <row r="418" spans="2:65" s="11" customFormat="1" ht="22.9" customHeight="1">
      <c r="B418" s="119"/>
      <c r="D418" s="120" t="s">
        <v>68</v>
      </c>
      <c r="E418" s="129" t="s">
        <v>506</v>
      </c>
      <c r="F418" s="129" t="s">
        <v>507</v>
      </c>
      <c r="I418" s="122"/>
      <c r="J418" s="130">
        <f>BK418</f>
        <v>0</v>
      </c>
      <c r="L418" s="119"/>
      <c r="M418" s="124"/>
      <c r="P418" s="125">
        <f>SUM(P419:P437)</f>
        <v>0</v>
      </c>
      <c r="R418" s="125">
        <f>SUM(R419:R437)</f>
        <v>0</v>
      </c>
      <c r="T418" s="126">
        <f>SUM(T419:T437)</f>
        <v>0.68469049999999998</v>
      </c>
      <c r="AR418" s="120" t="s">
        <v>78</v>
      </c>
      <c r="AT418" s="127" t="s">
        <v>68</v>
      </c>
      <c r="AU418" s="127" t="s">
        <v>76</v>
      </c>
      <c r="AY418" s="120" t="s">
        <v>150</v>
      </c>
      <c r="BK418" s="128">
        <f>SUM(BK419:BK437)</f>
        <v>0</v>
      </c>
    </row>
    <row r="419" spans="2:65" s="1" customFormat="1" ht="16.5" customHeight="1">
      <c r="B419" s="32"/>
      <c r="C419" s="131" t="s">
        <v>508</v>
      </c>
      <c r="D419" s="131" t="s">
        <v>153</v>
      </c>
      <c r="E419" s="132" t="s">
        <v>509</v>
      </c>
      <c r="F419" s="133" t="s">
        <v>510</v>
      </c>
      <c r="G419" s="134" t="s">
        <v>412</v>
      </c>
      <c r="H419" s="135">
        <v>202.1</v>
      </c>
      <c r="I419" s="136"/>
      <c r="J419" s="137">
        <f>ROUND(I419*H419,2)</f>
        <v>0</v>
      </c>
      <c r="K419" s="133" t="s">
        <v>157</v>
      </c>
      <c r="L419" s="32"/>
      <c r="M419" s="138" t="s">
        <v>19</v>
      </c>
      <c r="N419" s="139" t="s">
        <v>40</v>
      </c>
      <c r="P419" s="140">
        <f>O419*H419</f>
        <v>0</v>
      </c>
      <c r="Q419" s="140">
        <v>0</v>
      </c>
      <c r="R419" s="140">
        <f>Q419*H419</f>
        <v>0</v>
      </c>
      <c r="S419" s="140">
        <v>1.91E-3</v>
      </c>
      <c r="T419" s="141">
        <f>S419*H419</f>
        <v>0.38601099999999999</v>
      </c>
      <c r="AR419" s="142" t="s">
        <v>289</v>
      </c>
      <c r="AT419" s="142" t="s">
        <v>153</v>
      </c>
      <c r="AU419" s="142" t="s">
        <v>78</v>
      </c>
      <c r="AY419" s="17" t="s">
        <v>150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7" t="s">
        <v>76</v>
      </c>
      <c r="BK419" s="143">
        <f>ROUND(I419*H419,2)</f>
        <v>0</v>
      </c>
      <c r="BL419" s="17" t="s">
        <v>289</v>
      </c>
      <c r="BM419" s="142" t="s">
        <v>511</v>
      </c>
    </row>
    <row r="420" spans="2:65" s="1" customFormat="1">
      <c r="B420" s="32"/>
      <c r="D420" s="144" t="s">
        <v>160</v>
      </c>
      <c r="F420" s="145" t="s">
        <v>512</v>
      </c>
      <c r="I420" s="146"/>
      <c r="L420" s="32"/>
      <c r="M420" s="147"/>
      <c r="T420" s="53"/>
      <c r="AT420" s="17" t="s">
        <v>160</v>
      </c>
      <c r="AU420" s="17" t="s">
        <v>78</v>
      </c>
    </row>
    <row r="421" spans="2:65" s="1" customFormat="1">
      <c r="B421" s="32"/>
      <c r="D421" s="148" t="s">
        <v>162</v>
      </c>
      <c r="F421" s="149" t="s">
        <v>513</v>
      </c>
      <c r="I421" s="146"/>
      <c r="L421" s="32"/>
      <c r="M421" s="147"/>
      <c r="T421" s="53"/>
      <c r="AT421" s="17" t="s">
        <v>162</v>
      </c>
      <c r="AU421" s="17" t="s">
        <v>78</v>
      </c>
    </row>
    <row r="422" spans="2:65" s="12" customFormat="1">
      <c r="B422" s="150"/>
      <c r="D422" s="144" t="s">
        <v>164</v>
      </c>
      <c r="E422" s="151" t="s">
        <v>19</v>
      </c>
      <c r="F422" s="152" t="s">
        <v>165</v>
      </c>
      <c r="H422" s="151" t="s">
        <v>19</v>
      </c>
      <c r="I422" s="153"/>
      <c r="L422" s="150"/>
      <c r="M422" s="154"/>
      <c r="T422" s="155"/>
      <c r="AT422" s="151" t="s">
        <v>164</v>
      </c>
      <c r="AU422" s="151" t="s">
        <v>78</v>
      </c>
      <c r="AV422" s="12" t="s">
        <v>76</v>
      </c>
      <c r="AW422" s="12" t="s">
        <v>31</v>
      </c>
      <c r="AX422" s="12" t="s">
        <v>69</v>
      </c>
      <c r="AY422" s="151" t="s">
        <v>150</v>
      </c>
    </row>
    <row r="423" spans="2:65" s="12" customFormat="1">
      <c r="B423" s="150"/>
      <c r="D423" s="144" t="s">
        <v>164</v>
      </c>
      <c r="E423" s="151" t="s">
        <v>19</v>
      </c>
      <c r="F423" s="152" t="s">
        <v>223</v>
      </c>
      <c r="H423" s="151" t="s">
        <v>19</v>
      </c>
      <c r="I423" s="153"/>
      <c r="L423" s="150"/>
      <c r="M423" s="154"/>
      <c r="T423" s="155"/>
      <c r="AT423" s="151" t="s">
        <v>164</v>
      </c>
      <c r="AU423" s="151" t="s">
        <v>78</v>
      </c>
      <c r="AV423" s="12" t="s">
        <v>76</v>
      </c>
      <c r="AW423" s="12" t="s">
        <v>31</v>
      </c>
      <c r="AX423" s="12" t="s">
        <v>69</v>
      </c>
      <c r="AY423" s="151" t="s">
        <v>150</v>
      </c>
    </row>
    <row r="424" spans="2:65" s="13" customFormat="1">
      <c r="B424" s="156"/>
      <c r="D424" s="144" t="s">
        <v>164</v>
      </c>
      <c r="E424" s="157" t="s">
        <v>19</v>
      </c>
      <c r="F424" s="158" t="s">
        <v>472</v>
      </c>
      <c r="H424" s="159">
        <v>49</v>
      </c>
      <c r="I424" s="160"/>
      <c r="L424" s="156"/>
      <c r="M424" s="161"/>
      <c r="T424" s="162"/>
      <c r="AT424" s="157" t="s">
        <v>164</v>
      </c>
      <c r="AU424" s="157" t="s">
        <v>78</v>
      </c>
      <c r="AV424" s="13" t="s">
        <v>78</v>
      </c>
      <c r="AW424" s="13" t="s">
        <v>31</v>
      </c>
      <c r="AX424" s="13" t="s">
        <v>69</v>
      </c>
      <c r="AY424" s="157" t="s">
        <v>150</v>
      </c>
    </row>
    <row r="425" spans="2:65" s="12" customFormat="1">
      <c r="B425" s="150"/>
      <c r="D425" s="144" t="s">
        <v>164</v>
      </c>
      <c r="E425" s="151" t="s">
        <v>19</v>
      </c>
      <c r="F425" s="152" t="s">
        <v>225</v>
      </c>
      <c r="H425" s="151" t="s">
        <v>19</v>
      </c>
      <c r="I425" s="153"/>
      <c r="L425" s="150"/>
      <c r="M425" s="154"/>
      <c r="T425" s="155"/>
      <c r="AT425" s="151" t="s">
        <v>164</v>
      </c>
      <c r="AU425" s="151" t="s">
        <v>78</v>
      </c>
      <c r="AV425" s="12" t="s">
        <v>76</v>
      </c>
      <c r="AW425" s="12" t="s">
        <v>31</v>
      </c>
      <c r="AX425" s="12" t="s">
        <v>69</v>
      </c>
      <c r="AY425" s="151" t="s">
        <v>150</v>
      </c>
    </row>
    <row r="426" spans="2:65" s="13" customFormat="1">
      <c r="B426" s="156"/>
      <c r="D426" s="144" t="s">
        <v>164</v>
      </c>
      <c r="E426" s="157" t="s">
        <v>19</v>
      </c>
      <c r="F426" s="158" t="s">
        <v>514</v>
      </c>
      <c r="H426" s="159">
        <v>144.1</v>
      </c>
      <c r="I426" s="160"/>
      <c r="L426" s="156"/>
      <c r="M426" s="161"/>
      <c r="T426" s="162"/>
      <c r="AT426" s="157" t="s">
        <v>164</v>
      </c>
      <c r="AU426" s="157" t="s">
        <v>78</v>
      </c>
      <c r="AV426" s="13" t="s">
        <v>78</v>
      </c>
      <c r="AW426" s="13" t="s">
        <v>31</v>
      </c>
      <c r="AX426" s="13" t="s">
        <v>69</v>
      </c>
      <c r="AY426" s="157" t="s">
        <v>150</v>
      </c>
    </row>
    <row r="427" spans="2:65" s="13" customFormat="1">
      <c r="B427" s="156"/>
      <c r="D427" s="144" t="s">
        <v>164</v>
      </c>
      <c r="E427" s="157" t="s">
        <v>19</v>
      </c>
      <c r="F427" s="158" t="s">
        <v>151</v>
      </c>
      <c r="H427" s="159">
        <v>9</v>
      </c>
      <c r="I427" s="160"/>
      <c r="L427" s="156"/>
      <c r="M427" s="161"/>
      <c r="T427" s="162"/>
      <c r="AT427" s="157" t="s">
        <v>164</v>
      </c>
      <c r="AU427" s="157" t="s">
        <v>78</v>
      </c>
      <c r="AV427" s="13" t="s">
        <v>78</v>
      </c>
      <c r="AW427" s="13" t="s">
        <v>31</v>
      </c>
      <c r="AX427" s="13" t="s">
        <v>69</v>
      </c>
      <c r="AY427" s="157" t="s">
        <v>150</v>
      </c>
    </row>
    <row r="428" spans="2:65" s="14" customFormat="1">
      <c r="B428" s="163"/>
      <c r="D428" s="144" t="s">
        <v>164</v>
      </c>
      <c r="E428" s="164" t="s">
        <v>19</v>
      </c>
      <c r="F428" s="165" t="s">
        <v>171</v>
      </c>
      <c r="H428" s="166">
        <v>202.1</v>
      </c>
      <c r="I428" s="167"/>
      <c r="L428" s="163"/>
      <c r="M428" s="168"/>
      <c r="T428" s="169"/>
      <c r="AT428" s="164" t="s">
        <v>164</v>
      </c>
      <c r="AU428" s="164" t="s">
        <v>78</v>
      </c>
      <c r="AV428" s="14" t="s">
        <v>158</v>
      </c>
      <c r="AW428" s="14" t="s">
        <v>31</v>
      </c>
      <c r="AX428" s="14" t="s">
        <v>76</v>
      </c>
      <c r="AY428" s="164" t="s">
        <v>150</v>
      </c>
    </row>
    <row r="429" spans="2:65" s="1" customFormat="1" ht="16.5" customHeight="1">
      <c r="B429" s="32"/>
      <c r="C429" s="131" t="s">
        <v>515</v>
      </c>
      <c r="D429" s="131" t="s">
        <v>153</v>
      </c>
      <c r="E429" s="132" t="s">
        <v>516</v>
      </c>
      <c r="F429" s="133" t="s">
        <v>517</v>
      </c>
      <c r="G429" s="134" t="s">
        <v>412</v>
      </c>
      <c r="H429" s="135">
        <v>178.85</v>
      </c>
      <c r="I429" s="136"/>
      <c r="J429" s="137">
        <f>ROUND(I429*H429,2)</f>
        <v>0</v>
      </c>
      <c r="K429" s="133" t="s">
        <v>157</v>
      </c>
      <c r="L429" s="32"/>
      <c r="M429" s="138" t="s">
        <v>19</v>
      </c>
      <c r="N429" s="139" t="s">
        <v>40</v>
      </c>
      <c r="P429" s="140">
        <f>O429*H429</f>
        <v>0</v>
      </c>
      <c r="Q429" s="140">
        <v>0</v>
      </c>
      <c r="R429" s="140">
        <f>Q429*H429</f>
        <v>0</v>
      </c>
      <c r="S429" s="140">
        <v>1.67E-3</v>
      </c>
      <c r="T429" s="141">
        <f>S429*H429</f>
        <v>0.29867949999999999</v>
      </c>
      <c r="AR429" s="142" t="s">
        <v>289</v>
      </c>
      <c r="AT429" s="142" t="s">
        <v>153</v>
      </c>
      <c r="AU429" s="142" t="s">
        <v>78</v>
      </c>
      <c r="AY429" s="17" t="s">
        <v>150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7" t="s">
        <v>76</v>
      </c>
      <c r="BK429" s="143">
        <f>ROUND(I429*H429,2)</f>
        <v>0</v>
      </c>
      <c r="BL429" s="17" t="s">
        <v>289</v>
      </c>
      <c r="BM429" s="142" t="s">
        <v>518</v>
      </c>
    </row>
    <row r="430" spans="2:65" s="1" customFormat="1">
      <c r="B430" s="32"/>
      <c r="D430" s="144" t="s">
        <v>160</v>
      </c>
      <c r="F430" s="145" t="s">
        <v>519</v>
      </c>
      <c r="I430" s="146"/>
      <c r="L430" s="32"/>
      <c r="M430" s="147"/>
      <c r="T430" s="53"/>
      <c r="AT430" s="17" t="s">
        <v>160</v>
      </c>
      <c r="AU430" s="17" t="s">
        <v>78</v>
      </c>
    </row>
    <row r="431" spans="2:65" s="1" customFormat="1">
      <c r="B431" s="32"/>
      <c r="D431" s="148" t="s">
        <v>162</v>
      </c>
      <c r="F431" s="149" t="s">
        <v>520</v>
      </c>
      <c r="I431" s="146"/>
      <c r="L431" s="32"/>
      <c r="M431" s="147"/>
      <c r="T431" s="53"/>
      <c r="AT431" s="17" t="s">
        <v>162</v>
      </c>
      <c r="AU431" s="17" t="s">
        <v>78</v>
      </c>
    </row>
    <row r="432" spans="2:65" s="12" customFormat="1">
      <c r="B432" s="150"/>
      <c r="D432" s="144" t="s">
        <v>164</v>
      </c>
      <c r="E432" s="151" t="s">
        <v>19</v>
      </c>
      <c r="F432" s="152" t="s">
        <v>165</v>
      </c>
      <c r="H432" s="151" t="s">
        <v>19</v>
      </c>
      <c r="I432" s="153"/>
      <c r="L432" s="150"/>
      <c r="M432" s="154"/>
      <c r="T432" s="155"/>
      <c r="AT432" s="151" t="s">
        <v>164</v>
      </c>
      <c r="AU432" s="151" t="s">
        <v>78</v>
      </c>
      <c r="AV432" s="12" t="s">
        <v>76</v>
      </c>
      <c r="AW432" s="12" t="s">
        <v>31</v>
      </c>
      <c r="AX432" s="12" t="s">
        <v>69</v>
      </c>
      <c r="AY432" s="151" t="s">
        <v>150</v>
      </c>
    </row>
    <row r="433" spans="2:65" s="13" customFormat="1">
      <c r="B433" s="156"/>
      <c r="D433" s="144" t="s">
        <v>164</v>
      </c>
      <c r="E433" s="157" t="s">
        <v>19</v>
      </c>
      <c r="F433" s="158" t="s">
        <v>521</v>
      </c>
      <c r="H433" s="159">
        <v>17.850000000000001</v>
      </c>
      <c r="I433" s="160"/>
      <c r="L433" s="156"/>
      <c r="M433" s="161"/>
      <c r="T433" s="162"/>
      <c r="AT433" s="157" t="s">
        <v>164</v>
      </c>
      <c r="AU433" s="157" t="s">
        <v>78</v>
      </c>
      <c r="AV433" s="13" t="s">
        <v>78</v>
      </c>
      <c r="AW433" s="13" t="s">
        <v>31</v>
      </c>
      <c r="AX433" s="13" t="s">
        <v>69</v>
      </c>
      <c r="AY433" s="157" t="s">
        <v>150</v>
      </c>
    </row>
    <row r="434" spans="2:65" s="13" customFormat="1">
      <c r="B434" s="156"/>
      <c r="D434" s="144" t="s">
        <v>164</v>
      </c>
      <c r="E434" s="157" t="s">
        <v>19</v>
      </c>
      <c r="F434" s="158" t="s">
        <v>522</v>
      </c>
      <c r="H434" s="159">
        <v>61.2</v>
      </c>
      <c r="I434" s="160"/>
      <c r="L434" s="156"/>
      <c r="M434" s="161"/>
      <c r="T434" s="162"/>
      <c r="AT434" s="157" t="s">
        <v>164</v>
      </c>
      <c r="AU434" s="157" t="s">
        <v>78</v>
      </c>
      <c r="AV434" s="13" t="s">
        <v>78</v>
      </c>
      <c r="AW434" s="13" t="s">
        <v>31</v>
      </c>
      <c r="AX434" s="13" t="s">
        <v>69</v>
      </c>
      <c r="AY434" s="157" t="s">
        <v>150</v>
      </c>
    </row>
    <row r="435" spans="2:65" s="13" customFormat="1">
      <c r="B435" s="156"/>
      <c r="D435" s="144" t="s">
        <v>164</v>
      </c>
      <c r="E435" s="157" t="s">
        <v>19</v>
      </c>
      <c r="F435" s="158" t="s">
        <v>523</v>
      </c>
      <c r="H435" s="159">
        <v>27.4</v>
      </c>
      <c r="I435" s="160"/>
      <c r="L435" s="156"/>
      <c r="M435" s="161"/>
      <c r="T435" s="162"/>
      <c r="AT435" s="157" t="s">
        <v>164</v>
      </c>
      <c r="AU435" s="157" t="s">
        <v>78</v>
      </c>
      <c r="AV435" s="13" t="s">
        <v>78</v>
      </c>
      <c r="AW435" s="13" t="s">
        <v>31</v>
      </c>
      <c r="AX435" s="13" t="s">
        <v>69</v>
      </c>
      <c r="AY435" s="157" t="s">
        <v>150</v>
      </c>
    </row>
    <row r="436" spans="2:65" s="13" customFormat="1">
      <c r="B436" s="156"/>
      <c r="D436" s="144" t="s">
        <v>164</v>
      </c>
      <c r="E436" s="157" t="s">
        <v>19</v>
      </c>
      <c r="F436" s="158" t="s">
        <v>524</v>
      </c>
      <c r="H436" s="159">
        <v>72.400000000000006</v>
      </c>
      <c r="I436" s="160"/>
      <c r="L436" s="156"/>
      <c r="M436" s="161"/>
      <c r="T436" s="162"/>
      <c r="AT436" s="157" t="s">
        <v>164</v>
      </c>
      <c r="AU436" s="157" t="s">
        <v>78</v>
      </c>
      <c r="AV436" s="13" t="s">
        <v>78</v>
      </c>
      <c r="AW436" s="13" t="s">
        <v>31</v>
      </c>
      <c r="AX436" s="13" t="s">
        <v>69</v>
      </c>
      <c r="AY436" s="157" t="s">
        <v>150</v>
      </c>
    </row>
    <row r="437" spans="2:65" s="14" customFormat="1">
      <c r="B437" s="163"/>
      <c r="D437" s="144" t="s">
        <v>164</v>
      </c>
      <c r="E437" s="164" t="s">
        <v>19</v>
      </c>
      <c r="F437" s="165" t="s">
        <v>171</v>
      </c>
      <c r="H437" s="166">
        <v>178.85</v>
      </c>
      <c r="I437" s="167"/>
      <c r="L437" s="163"/>
      <c r="M437" s="168"/>
      <c r="T437" s="169"/>
      <c r="AT437" s="164" t="s">
        <v>164</v>
      </c>
      <c r="AU437" s="164" t="s">
        <v>78</v>
      </c>
      <c r="AV437" s="14" t="s">
        <v>158</v>
      </c>
      <c r="AW437" s="14" t="s">
        <v>31</v>
      </c>
      <c r="AX437" s="14" t="s">
        <v>76</v>
      </c>
      <c r="AY437" s="164" t="s">
        <v>150</v>
      </c>
    </row>
    <row r="438" spans="2:65" s="11" customFormat="1" ht="22.9" customHeight="1">
      <c r="B438" s="119"/>
      <c r="D438" s="120" t="s">
        <v>68</v>
      </c>
      <c r="E438" s="129" t="s">
        <v>525</v>
      </c>
      <c r="F438" s="129" t="s">
        <v>526</v>
      </c>
      <c r="I438" s="122"/>
      <c r="J438" s="130">
        <f>BK438</f>
        <v>0</v>
      </c>
      <c r="L438" s="119"/>
      <c r="M438" s="124"/>
      <c r="P438" s="125">
        <f>SUM(P439:P449)</f>
        <v>0</v>
      </c>
      <c r="R438" s="125">
        <f>SUM(R439:R449)</f>
        <v>0</v>
      </c>
      <c r="T438" s="126">
        <f>SUM(T439:T449)</f>
        <v>0.41212000000000004</v>
      </c>
      <c r="AR438" s="120" t="s">
        <v>78</v>
      </c>
      <c r="AT438" s="127" t="s">
        <v>68</v>
      </c>
      <c r="AU438" s="127" t="s">
        <v>76</v>
      </c>
      <c r="AY438" s="120" t="s">
        <v>150</v>
      </c>
      <c r="BK438" s="128">
        <f>SUM(BK439:BK449)</f>
        <v>0</v>
      </c>
    </row>
    <row r="439" spans="2:65" s="1" customFormat="1" ht="16.5" customHeight="1">
      <c r="B439" s="32"/>
      <c r="C439" s="131" t="s">
        <v>527</v>
      </c>
      <c r="D439" s="131" t="s">
        <v>153</v>
      </c>
      <c r="E439" s="132" t="s">
        <v>528</v>
      </c>
      <c r="F439" s="133" t="s">
        <v>529</v>
      </c>
      <c r="G439" s="134" t="s">
        <v>156</v>
      </c>
      <c r="H439" s="135">
        <v>3.84</v>
      </c>
      <c r="I439" s="136"/>
      <c r="J439" s="137">
        <f>ROUND(I439*H439,2)</f>
        <v>0</v>
      </c>
      <c r="K439" s="133" t="s">
        <v>157</v>
      </c>
      <c r="L439" s="32"/>
      <c r="M439" s="138" t="s">
        <v>19</v>
      </c>
      <c r="N439" s="139" t="s">
        <v>40</v>
      </c>
      <c r="P439" s="140">
        <f>O439*H439</f>
        <v>0</v>
      </c>
      <c r="Q439" s="140">
        <v>0</v>
      </c>
      <c r="R439" s="140">
        <f>Q439*H439</f>
        <v>0</v>
      </c>
      <c r="S439" s="140">
        <v>1.7999999999999999E-2</v>
      </c>
      <c r="T439" s="141">
        <f>S439*H439</f>
        <v>6.9119999999999987E-2</v>
      </c>
      <c r="AR439" s="142" t="s">
        <v>289</v>
      </c>
      <c r="AT439" s="142" t="s">
        <v>153</v>
      </c>
      <c r="AU439" s="142" t="s">
        <v>78</v>
      </c>
      <c r="AY439" s="17" t="s">
        <v>150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7" t="s">
        <v>76</v>
      </c>
      <c r="BK439" s="143">
        <f>ROUND(I439*H439,2)</f>
        <v>0</v>
      </c>
      <c r="BL439" s="17" t="s">
        <v>289</v>
      </c>
      <c r="BM439" s="142" t="s">
        <v>530</v>
      </c>
    </row>
    <row r="440" spans="2:65" s="1" customFormat="1">
      <c r="B440" s="32"/>
      <c r="D440" s="144" t="s">
        <v>160</v>
      </c>
      <c r="F440" s="145" t="s">
        <v>531</v>
      </c>
      <c r="I440" s="146"/>
      <c r="L440" s="32"/>
      <c r="M440" s="147"/>
      <c r="T440" s="53"/>
      <c r="AT440" s="17" t="s">
        <v>160</v>
      </c>
      <c r="AU440" s="17" t="s">
        <v>78</v>
      </c>
    </row>
    <row r="441" spans="2:65" s="1" customFormat="1">
      <c r="B441" s="32"/>
      <c r="D441" s="148" t="s">
        <v>162</v>
      </c>
      <c r="F441" s="149" t="s">
        <v>532</v>
      </c>
      <c r="I441" s="146"/>
      <c r="L441" s="32"/>
      <c r="M441" s="147"/>
      <c r="T441" s="53"/>
      <c r="AT441" s="17" t="s">
        <v>162</v>
      </c>
      <c r="AU441" s="17" t="s">
        <v>78</v>
      </c>
    </row>
    <row r="442" spans="2:65" s="12" customFormat="1">
      <c r="B442" s="150"/>
      <c r="D442" s="144" t="s">
        <v>164</v>
      </c>
      <c r="E442" s="151" t="s">
        <v>19</v>
      </c>
      <c r="F442" s="152" t="s">
        <v>165</v>
      </c>
      <c r="H442" s="151" t="s">
        <v>19</v>
      </c>
      <c r="I442" s="153"/>
      <c r="L442" s="150"/>
      <c r="M442" s="154"/>
      <c r="T442" s="155"/>
      <c r="AT442" s="151" t="s">
        <v>164</v>
      </c>
      <c r="AU442" s="151" t="s">
        <v>78</v>
      </c>
      <c r="AV442" s="12" t="s">
        <v>76</v>
      </c>
      <c r="AW442" s="12" t="s">
        <v>31</v>
      </c>
      <c r="AX442" s="12" t="s">
        <v>69</v>
      </c>
      <c r="AY442" s="151" t="s">
        <v>150</v>
      </c>
    </row>
    <row r="443" spans="2:65" s="13" customFormat="1">
      <c r="B443" s="156"/>
      <c r="D443" s="144" t="s">
        <v>164</v>
      </c>
      <c r="E443" s="157" t="s">
        <v>19</v>
      </c>
      <c r="F443" s="158" t="s">
        <v>533</v>
      </c>
      <c r="H443" s="159">
        <v>3.84</v>
      </c>
      <c r="I443" s="160"/>
      <c r="L443" s="156"/>
      <c r="M443" s="161"/>
      <c r="T443" s="162"/>
      <c r="AT443" s="157" t="s">
        <v>164</v>
      </c>
      <c r="AU443" s="157" t="s">
        <v>78</v>
      </c>
      <c r="AV443" s="13" t="s">
        <v>78</v>
      </c>
      <c r="AW443" s="13" t="s">
        <v>31</v>
      </c>
      <c r="AX443" s="13" t="s">
        <v>76</v>
      </c>
      <c r="AY443" s="157" t="s">
        <v>150</v>
      </c>
    </row>
    <row r="444" spans="2:65" s="1" customFormat="1" ht="16.5" customHeight="1">
      <c r="B444" s="32"/>
      <c r="C444" s="131" t="s">
        <v>534</v>
      </c>
      <c r="D444" s="131" t="s">
        <v>153</v>
      </c>
      <c r="E444" s="132" t="s">
        <v>535</v>
      </c>
      <c r="F444" s="133" t="s">
        <v>536</v>
      </c>
      <c r="G444" s="134" t="s">
        <v>156</v>
      </c>
      <c r="H444" s="135">
        <v>49</v>
      </c>
      <c r="I444" s="136"/>
      <c r="J444" s="137">
        <f>ROUND(I444*H444,2)</f>
        <v>0</v>
      </c>
      <c r="K444" s="133" t="s">
        <v>157</v>
      </c>
      <c r="L444" s="32"/>
      <c r="M444" s="138" t="s">
        <v>19</v>
      </c>
      <c r="N444" s="139" t="s">
        <v>40</v>
      </c>
      <c r="P444" s="140">
        <f>O444*H444</f>
        <v>0</v>
      </c>
      <c r="Q444" s="140">
        <v>0</v>
      </c>
      <c r="R444" s="140">
        <f>Q444*H444</f>
        <v>0</v>
      </c>
      <c r="S444" s="140">
        <v>7.0000000000000001E-3</v>
      </c>
      <c r="T444" s="141">
        <f>S444*H444</f>
        <v>0.34300000000000003</v>
      </c>
      <c r="AR444" s="142" t="s">
        <v>289</v>
      </c>
      <c r="AT444" s="142" t="s">
        <v>153</v>
      </c>
      <c r="AU444" s="142" t="s">
        <v>78</v>
      </c>
      <c r="AY444" s="17" t="s">
        <v>150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7" t="s">
        <v>76</v>
      </c>
      <c r="BK444" s="143">
        <f>ROUND(I444*H444,2)</f>
        <v>0</v>
      </c>
      <c r="BL444" s="17" t="s">
        <v>289</v>
      </c>
      <c r="BM444" s="142" t="s">
        <v>537</v>
      </c>
    </row>
    <row r="445" spans="2:65" s="1" customFormat="1">
      <c r="B445" s="32"/>
      <c r="D445" s="144" t="s">
        <v>160</v>
      </c>
      <c r="F445" s="145" t="s">
        <v>536</v>
      </c>
      <c r="I445" s="146"/>
      <c r="L445" s="32"/>
      <c r="M445" s="147"/>
      <c r="T445" s="53"/>
      <c r="AT445" s="17" t="s">
        <v>160</v>
      </c>
      <c r="AU445" s="17" t="s">
        <v>78</v>
      </c>
    </row>
    <row r="446" spans="2:65" s="1" customFormat="1">
      <c r="B446" s="32"/>
      <c r="D446" s="148" t="s">
        <v>162</v>
      </c>
      <c r="F446" s="149" t="s">
        <v>538</v>
      </c>
      <c r="I446" s="146"/>
      <c r="L446" s="32"/>
      <c r="M446" s="147"/>
      <c r="T446" s="53"/>
      <c r="AT446" s="17" t="s">
        <v>162</v>
      </c>
      <c r="AU446" s="17" t="s">
        <v>78</v>
      </c>
    </row>
    <row r="447" spans="2:65" s="12" customFormat="1">
      <c r="B447" s="150"/>
      <c r="D447" s="144" t="s">
        <v>164</v>
      </c>
      <c r="E447" s="151" t="s">
        <v>19</v>
      </c>
      <c r="F447" s="152" t="s">
        <v>165</v>
      </c>
      <c r="H447" s="151" t="s">
        <v>19</v>
      </c>
      <c r="I447" s="153"/>
      <c r="L447" s="150"/>
      <c r="M447" s="154"/>
      <c r="T447" s="155"/>
      <c r="AT447" s="151" t="s">
        <v>164</v>
      </c>
      <c r="AU447" s="151" t="s">
        <v>78</v>
      </c>
      <c r="AV447" s="12" t="s">
        <v>76</v>
      </c>
      <c r="AW447" s="12" t="s">
        <v>31</v>
      </c>
      <c r="AX447" s="12" t="s">
        <v>69</v>
      </c>
      <c r="AY447" s="151" t="s">
        <v>150</v>
      </c>
    </row>
    <row r="448" spans="2:65" s="12" customFormat="1">
      <c r="B448" s="150"/>
      <c r="D448" s="144" t="s">
        <v>164</v>
      </c>
      <c r="E448" s="151" t="s">
        <v>19</v>
      </c>
      <c r="F448" s="152" t="s">
        <v>234</v>
      </c>
      <c r="H448" s="151" t="s">
        <v>19</v>
      </c>
      <c r="I448" s="153"/>
      <c r="L448" s="150"/>
      <c r="M448" s="154"/>
      <c r="T448" s="155"/>
      <c r="AT448" s="151" t="s">
        <v>164</v>
      </c>
      <c r="AU448" s="151" t="s">
        <v>78</v>
      </c>
      <c r="AV448" s="12" t="s">
        <v>76</v>
      </c>
      <c r="AW448" s="12" t="s">
        <v>31</v>
      </c>
      <c r="AX448" s="12" t="s">
        <v>69</v>
      </c>
      <c r="AY448" s="151" t="s">
        <v>150</v>
      </c>
    </row>
    <row r="449" spans="2:65" s="13" customFormat="1">
      <c r="B449" s="156"/>
      <c r="D449" s="144" t="s">
        <v>164</v>
      </c>
      <c r="E449" s="157" t="s">
        <v>19</v>
      </c>
      <c r="F449" s="158" t="s">
        <v>472</v>
      </c>
      <c r="H449" s="159">
        <v>49</v>
      </c>
      <c r="I449" s="160"/>
      <c r="L449" s="156"/>
      <c r="M449" s="161"/>
      <c r="T449" s="162"/>
      <c r="AT449" s="157" t="s">
        <v>164</v>
      </c>
      <c r="AU449" s="157" t="s">
        <v>78</v>
      </c>
      <c r="AV449" s="13" t="s">
        <v>78</v>
      </c>
      <c r="AW449" s="13" t="s">
        <v>31</v>
      </c>
      <c r="AX449" s="13" t="s">
        <v>76</v>
      </c>
      <c r="AY449" s="157" t="s">
        <v>150</v>
      </c>
    </row>
    <row r="450" spans="2:65" s="11" customFormat="1" ht="22.9" customHeight="1">
      <c r="B450" s="119"/>
      <c r="D450" s="120" t="s">
        <v>68</v>
      </c>
      <c r="E450" s="129" t="s">
        <v>539</v>
      </c>
      <c r="F450" s="129" t="s">
        <v>540</v>
      </c>
      <c r="I450" s="122"/>
      <c r="J450" s="130">
        <f>BK450</f>
        <v>0</v>
      </c>
      <c r="L450" s="119"/>
      <c r="M450" s="124"/>
      <c r="P450" s="125">
        <f>SUM(P451:P477)</f>
        <v>0</v>
      </c>
      <c r="R450" s="125">
        <f>SUM(R451:R477)</f>
        <v>0</v>
      </c>
      <c r="T450" s="126">
        <f>SUM(T451:T477)</f>
        <v>4.4974799999999995</v>
      </c>
      <c r="AR450" s="120" t="s">
        <v>78</v>
      </c>
      <c r="AT450" s="127" t="s">
        <v>68</v>
      </c>
      <c r="AU450" s="127" t="s">
        <v>76</v>
      </c>
      <c r="AY450" s="120" t="s">
        <v>150</v>
      </c>
      <c r="BK450" s="128">
        <f>SUM(BK451:BK477)</f>
        <v>0</v>
      </c>
    </row>
    <row r="451" spans="2:65" s="1" customFormat="1" ht="16.5" customHeight="1">
      <c r="B451" s="32"/>
      <c r="C451" s="131" t="s">
        <v>541</v>
      </c>
      <c r="D451" s="131" t="s">
        <v>153</v>
      </c>
      <c r="E451" s="132" t="s">
        <v>542</v>
      </c>
      <c r="F451" s="133" t="s">
        <v>543</v>
      </c>
      <c r="G451" s="134" t="s">
        <v>156</v>
      </c>
      <c r="H451" s="135">
        <v>115.32</v>
      </c>
      <c r="I451" s="136"/>
      <c r="J451" s="137">
        <f>ROUND(I451*H451,2)</f>
        <v>0</v>
      </c>
      <c r="K451" s="133" t="s">
        <v>157</v>
      </c>
      <c r="L451" s="32"/>
      <c r="M451" s="138" t="s">
        <v>19</v>
      </c>
      <c r="N451" s="139" t="s">
        <v>40</v>
      </c>
      <c r="P451" s="140">
        <f>O451*H451</f>
        <v>0</v>
      </c>
      <c r="Q451" s="140">
        <v>0</v>
      </c>
      <c r="R451" s="140">
        <f>Q451*H451</f>
        <v>0</v>
      </c>
      <c r="S451" s="140">
        <v>3.9E-2</v>
      </c>
      <c r="T451" s="141">
        <f>S451*H451</f>
        <v>4.4974799999999995</v>
      </c>
      <c r="AR451" s="142" t="s">
        <v>289</v>
      </c>
      <c r="AT451" s="142" t="s">
        <v>153</v>
      </c>
      <c r="AU451" s="142" t="s">
        <v>78</v>
      </c>
      <c r="AY451" s="17" t="s">
        <v>150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7" t="s">
        <v>76</v>
      </c>
      <c r="BK451" s="143">
        <f>ROUND(I451*H451,2)</f>
        <v>0</v>
      </c>
      <c r="BL451" s="17" t="s">
        <v>289</v>
      </c>
      <c r="BM451" s="142" t="s">
        <v>544</v>
      </c>
    </row>
    <row r="452" spans="2:65" s="1" customFormat="1">
      <c r="B452" s="32"/>
      <c r="D452" s="144" t="s">
        <v>160</v>
      </c>
      <c r="F452" s="145" t="s">
        <v>543</v>
      </c>
      <c r="I452" s="146"/>
      <c r="L452" s="32"/>
      <c r="M452" s="147"/>
      <c r="T452" s="53"/>
      <c r="AT452" s="17" t="s">
        <v>160</v>
      </c>
      <c r="AU452" s="17" t="s">
        <v>78</v>
      </c>
    </row>
    <row r="453" spans="2:65" s="1" customFormat="1">
      <c r="B453" s="32"/>
      <c r="D453" s="148" t="s">
        <v>162</v>
      </c>
      <c r="F453" s="149" t="s">
        <v>545</v>
      </c>
      <c r="I453" s="146"/>
      <c r="L453" s="32"/>
      <c r="M453" s="147"/>
      <c r="T453" s="53"/>
      <c r="AT453" s="17" t="s">
        <v>162</v>
      </c>
      <c r="AU453" s="17" t="s">
        <v>78</v>
      </c>
    </row>
    <row r="454" spans="2:65" s="12" customFormat="1">
      <c r="B454" s="150"/>
      <c r="D454" s="144" t="s">
        <v>164</v>
      </c>
      <c r="E454" s="151" t="s">
        <v>19</v>
      </c>
      <c r="F454" s="152" t="s">
        <v>165</v>
      </c>
      <c r="H454" s="151" t="s">
        <v>19</v>
      </c>
      <c r="I454" s="153"/>
      <c r="L454" s="150"/>
      <c r="M454" s="154"/>
      <c r="T454" s="155"/>
      <c r="AT454" s="151" t="s">
        <v>164</v>
      </c>
      <c r="AU454" s="151" t="s">
        <v>78</v>
      </c>
      <c r="AV454" s="12" t="s">
        <v>76</v>
      </c>
      <c r="AW454" s="12" t="s">
        <v>31</v>
      </c>
      <c r="AX454" s="12" t="s">
        <v>69</v>
      </c>
      <c r="AY454" s="151" t="s">
        <v>150</v>
      </c>
    </row>
    <row r="455" spans="2:65" s="12" customFormat="1">
      <c r="B455" s="150"/>
      <c r="D455" s="144" t="s">
        <v>164</v>
      </c>
      <c r="E455" s="151" t="s">
        <v>19</v>
      </c>
      <c r="F455" s="152" t="s">
        <v>337</v>
      </c>
      <c r="H455" s="151" t="s">
        <v>19</v>
      </c>
      <c r="I455" s="153"/>
      <c r="L455" s="150"/>
      <c r="M455" s="154"/>
      <c r="T455" s="155"/>
      <c r="AT455" s="151" t="s">
        <v>164</v>
      </c>
      <c r="AU455" s="151" t="s">
        <v>78</v>
      </c>
      <c r="AV455" s="12" t="s">
        <v>76</v>
      </c>
      <c r="AW455" s="12" t="s">
        <v>31</v>
      </c>
      <c r="AX455" s="12" t="s">
        <v>69</v>
      </c>
      <c r="AY455" s="151" t="s">
        <v>150</v>
      </c>
    </row>
    <row r="456" spans="2:65" s="13" customFormat="1">
      <c r="B456" s="156"/>
      <c r="D456" s="144" t="s">
        <v>164</v>
      </c>
      <c r="E456" s="157" t="s">
        <v>19</v>
      </c>
      <c r="F456" s="158" t="s">
        <v>546</v>
      </c>
      <c r="H456" s="159">
        <v>5.2</v>
      </c>
      <c r="I456" s="160"/>
      <c r="L456" s="156"/>
      <c r="M456" s="161"/>
      <c r="T456" s="162"/>
      <c r="AT456" s="157" t="s">
        <v>164</v>
      </c>
      <c r="AU456" s="157" t="s">
        <v>78</v>
      </c>
      <c r="AV456" s="13" t="s">
        <v>78</v>
      </c>
      <c r="AW456" s="13" t="s">
        <v>31</v>
      </c>
      <c r="AX456" s="13" t="s">
        <v>69</v>
      </c>
      <c r="AY456" s="157" t="s">
        <v>150</v>
      </c>
    </row>
    <row r="457" spans="2:65" s="13" customFormat="1">
      <c r="B457" s="156"/>
      <c r="D457" s="144" t="s">
        <v>164</v>
      </c>
      <c r="E457" s="157" t="s">
        <v>19</v>
      </c>
      <c r="F457" s="158" t="s">
        <v>547</v>
      </c>
      <c r="H457" s="159">
        <v>0.12</v>
      </c>
      <c r="I457" s="160"/>
      <c r="L457" s="156"/>
      <c r="M457" s="161"/>
      <c r="T457" s="162"/>
      <c r="AT457" s="157" t="s">
        <v>164</v>
      </c>
      <c r="AU457" s="157" t="s">
        <v>78</v>
      </c>
      <c r="AV457" s="13" t="s">
        <v>78</v>
      </c>
      <c r="AW457" s="13" t="s">
        <v>31</v>
      </c>
      <c r="AX457" s="13" t="s">
        <v>69</v>
      </c>
      <c r="AY457" s="157" t="s">
        <v>150</v>
      </c>
    </row>
    <row r="458" spans="2:65" s="12" customFormat="1">
      <c r="B458" s="150"/>
      <c r="D458" s="144" t="s">
        <v>164</v>
      </c>
      <c r="E458" s="151" t="s">
        <v>19</v>
      </c>
      <c r="F458" s="152" t="s">
        <v>345</v>
      </c>
      <c r="H458" s="151" t="s">
        <v>19</v>
      </c>
      <c r="I458" s="153"/>
      <c r="L458" s="150"/>
      <c r="M458" s="154"/>
      <c r="T458" s="155"/>
      <c r="AT458" s="151" t="s">
        <v>164</v>
      </c>
      <c r="AU458" s="151" t="s">
        <v>78</v>
      </c>
      <c r="AV458" s="12" t="s">
        <v>76</v>
      </c>
      <c r="AW458" s="12" t="s">
        <v>31</v>
      </c>
      <c r="AX458" s="12" t="s">
        <v>69</v>
      </c>
      <c r="AY458" s="151" t="s">
        <v>150</v>
      </c>
    </row>
    <row r="459" spans="2:65" s="13" customFormat="1">
      <c r="B459" s="156"/>
      <c r="D459" s="144" t="s">
        <v>164</v>
      </c>
      <c r="E459" s="157" t="s">
        <v>19</v>
      </c>
      <c r="F459" s="158" t="s">
        <v>548</v>
      </c>
      <c r="H459" s="159">
        <v>3.28</v>
      </c>
      <c r="I459" s="160"/>
      <c r="L459" s="156"/>
      <c r="M459" s="161"/>
      <c r="T459" s="162"/>
      <c r="AT459" s="157" t="s">
        <v>164</v>
      </c>
      <c r="AU459" s="157" t="s">
        <v>78</v>
      </c>
      <c r="AV459" s="13" t="s">
        <v>78</v>
      </c>
      <c r="AW459" s="13" t="s">
        <v>31</v>
      </c>
      <c r="AX459" s="13" t="s">
        <v>69</v>
      </c>
      <c r="AY459" s="157" t="s">
        <v>150</v>
      </c>
    </row>
    <row r="460" spans="2:65" s="13" customFormat="1">
      <c r="B460" s="156"/>
      <c r="D460" s="144" t="s">
        <v>164</v>
      </c>
      <c r="E460" s="157" t="s">
        <v>19</v>
      </c>
      <c r="F460" s="158" t="s">
        <v>547</v>
      </c>
      <c r="H460" s="159">
        <v>0.12</v>
      </c>
      <c r="I460" s="160"/>
      <c r="L460" s="156"/>
      <c r="M460" s="161"/>
      <c r="T460" s="162"/>
      <c r="AT460" s="157" t="s">
        <v>164</v>
      </c>
      <c r="AU460" s="157" t="s">
        <v>78</v>
      </c>
      <c r="AV460" s="13" t="s">
        <v>78</v>
      </c>
      <c r="AW460" s="13" t="s">
        <v>31</v>
      </c>
      <c r="AX460" s="13" t="s">
        <v>69</v>
      </c>
      <c r="AY460" s="157" t="s">
        <v>150</v>
      </c>
    </row>
    <row r="461" spans="2:65" s="13" customFormat="1">
      <c r="B461" s="156"/>
      <c r="D461" s="144" t="s">
        <v>164</v>
      </c>
      <c r="E461" s="157" t="s">
        <v>19</v>
      </c>
      <c r="F461" s="158" t="s">
        <v>549</v>
      </c>
      <c r="H461" s="159">
        <v>5.16</v>
      </c>
      <c r="I461" s="160"/>
      <c r="L461" s="156"/>
      <c r="M461" s="161"/>
      <c r="T461" s="162"/>
      <c r="AT461" s="157" t="s">
        <v>164</v>
      </c>
      <c r="AU461" s="157" t="s">
        <v>78</v>
      </c>
      <c r="AV461" s="13" t="s">
        <v>78</v>
      </c>
      <c r="AW461" s="13" t="s">
        <v>31</v>
      </c>
      <c r="AX461" s="13" t="s">
        <v>69</v>
      </c>
      <c r="AY461" s="157" t="s">
        <v>150</v>
      </c>
    </row>
    <row r="462" spans="2:65" s="13" customFormat="1">
      <c r="B462" s="156"/>
      <c r="D462" s="144" t="s">
        <v>164</v>
      </c>
      <c r="E462" s="157" t="s">
        <v>19</v>
      </c>
      <c r="F462" s="158" t="s">
        <v>550</v>
      </c>
      <c r="H462" s="159">
        <v>2.52</v>
      </c>
      <c r="I462" s="160"/>
      <c r="L462" s="156"/>
      <c r="M462" s="161"/>
      <c r="T462" s="162"/>
      <c r="AT462" s="157" t="s">
        <v>164</v>
      </c>
      <c r="AU462" s="157" t="s">
        <v>78</v>
      </c>
      <c r="AV462" s="13" t="s">
        <v>78</v>
      </c>
      <c r="AW462" s="13" t="s">
        <v>31</v>
      </c>
      <c r="AX462" s="13" t="s">
        <v>69</v>
      </c>
      <c r="AY462" s="157" t="s">
        <v>150</v>
      </c>
    </row>
    <row r="463" spans="2:65" s="12" customFormat="1">
      <c r="B463" s="150"/>
      <c r="D463" s="144" t="s">
        <v>164</v>
      </c>
      <c r="E463" s="151" t="s">
        <v>19</v>
      </c>
      <c r="F463" s="152" t="s">
        <v>355</v>
      </c>
      <c r="H463" s="151" t="s">
        <v>19</v>
      </c>
      <c r="I463" s="153"/>
      <c r="L463" s="150"/>
      <c r="M463" s="154"/>
      <c r="T463" s="155"/>
      <c r="AT463" s="151" t="s">
        <v>164</v>
      </c>
      <c r="AU463" s="151" t="s">
        <v>78</v>
      </c>
      <c r="AV463" s="12" t="s">
        <v>76</v>
      </c>
      <c r="AW463" s="12" t="s">
        <v>31</v>
      </c>
      <c r="AX463" s="12" t="s">
        <v>69</v>
      </c>
      <c r="AY463" s="151" t="s">
        <v>150</v>
      </c>
    </row>
    <row r="464" spans="2:65" s="13" customFormat="1">
      <c r="B464" s="156"/>
      <c r="D464" s="144" t="s">
        <v>164</v>
      </c>
      <c r="E464" s="157" t="s">
        <v>19</v>
      </c>
      <c r="F464" s="158" t="s">
        <v>551</v>
      </c>
      <c r="H464" s="159">
        <v>22.23</v>
      </c>
      <c r="I464" s="160"/>
      <c r="L464" s="156"/>
      <c r="M464" s="161"/>
      <c r="T464" s="162"/>
      <c r="AT464" s="157" t="s">
        <v>164</v>
      </c>
      <c r="AU464" s="157" t="s">
        <v>78</v>
      </c>
      <c r="AV464" s="13" t="s">
        <v>78</v>
      </c>
      <c r="AW464" s="13" t="s">
        <v>31</v>
      </c>
      <c r="AX464" s="13" t="s">
        <v>69</v>
      </c>
      <c r="AY464" s="157" t="s">
        <v>150</v>
      </c>
    </row>
    <row r="465" spans="2:65" s="13" customFormat="1">
      <c r="B465" s="156"/>
      <c r="D465" s="144" t="s">
        <v>164</v>
      </c>
      <c r="E465" s="157" t="s">
        <v>19</v>
      </c>
      <c r="F465" s="158" t="s">
        <v>552</v>
      </c>
      <c r="H465" s="159">
        <v>-4.32</v>
      </c>
      <c r="I465" s="160"/>
      <c r="L465" s="156"/>
      <c r="M465" s="161"/>
      <c r="T465" s="162"/>
      <c r="AT465" s="157" t="s">
        <v>164</v>
      </c>
      <c r="AU465" s="157" t="s">
        <v>78</v>
      </c>
      <c r="AV465" s="13" t="s">
        <v>78</v>
      </c>
      <c r="AW465" s="13" t="s">
        <v>31</v>
      </c>
      <c r="AX465" s="13" t="s">
        <v>69</v>
      </c>
      <c r="AY465" s="157" t="s">
        <v>150</v>
      </c>
    </row>
    <row r="466" spans="2:65" s="13" customFormat="1">
      <c r="B466" s="156"/>
      <c r="D466" s="144" t="s">
        <v>164</v>
      </c>
      <c r="E466" s="157" t="s">
        <v>19</v>
      </c>
      <c r="F466" s="158" t="s">
        <v>553</v>
      </c>
      <c r="H466" s="159">
        <v>1.62</v>
      </c>
      <c r="I466" s="160"/>
      <c r="L466" s="156"/>
      <c r="M466" s="161"/>
      <c r="T466" s="162"/>
      <c r="AT466" s="157" t="s">
        <v>164</v>
      </c>
      <c r="AU466" s="157" t="s">
        <v>78</v>
      </c>
      <c r="AV466" s="13" t="s">
        <v>78</v>
      </c>
      <c r="AW466" s="13" t="s">
        <v>31</v>
      </c>
      <c r="AX466" s="13" t="s">
        <v>69</v>
      </c>
      <c r="AY466" s="157" t="s">
        <v>150</v>
      </c>
    </row>
    <row r="467" spans="2:65" s="13" customFormat="1">
      <c r="B467" s="156"/>
      <c r="D467" s="144" t="s">
        <v>164</v>
      </c>
      <c r="E467" s="157" t="s">
        <v>19</v>
      </c>
      <c r="F467" s="158" t="s">
        <v>554</v>
      </c>
      <c r="H467" s="159">
        <v>5.56</v>
      </c>
      <c r="I467" s="160"/>
      <c r="L467" s="156"/>
      <c r="M467" s="161"/>
      <c r="T467" s="162"/>
      <c r="AT467" s="157" t="s">
        <v>164</v>
      </c>
      <c r="AU467" s="157" t="s">
        <v>78</v>
      </c>
      <c r="AV467" s="13" t="s">
        <v>78</v>
      </c>
      <c r="AW467" s="13" t="s">
        <v>31</v>
      </c>
      <c r="AX467" s="13" t="s">
        <v>69</v>
      </c>
      <c r="AY467" s="157" t="s">
        <v>150</v>
      </c>
    </row>
    <row r="468" spans="2:65" s="13" customFormat="1">
      <c r="B468" s="156"/>
      <c r="D468" s="144" t="s">
        <v>164</v>
      </c>
      <c r="E468" s="157" t="s">
        <v>19</v>
      </c>
      <c r="F468" s="158" t="s">
        <v>555</v>
      </c>
      <c r="H468" s="159">
        <v>0.76</v>
      </c>
      <c r="I468" s="160"/>
      <c r="L468" s="156"/>
      <c r="M468" s="161"/>
      <c r="T468" s="162"/>
      <c r="AT468" s="157" t="s">
        <v>164</v>
      </c>
      <c r="AU468" s="157" t="s">
        <v>78</v>
      </c>
      <c r="AV468" s="13" t="s">
        <v>78</v>
      </c>
      <c r="AW468" s="13" t="s">
        <v>31</v>
      </c>
      <c r="AX468" s="13" t="s">
        <v>69</v>
      </c>
      <c r="AY468" s="157" t="s">
        <v>150</v>
      </c>
    </row>
    <row r="469" spans="2:65" s="12" customFormat="1">
      <c r="B469" s="150"/>
      <c r="D469" s="144" t="s">
        <v>164</v>
      </c>
      <c r="E469" s="151" t="s">
        <v>19</v>
      </c>
      <c r="F469" s="152" t="s">
        <v>366</v>
      </c>
      <c r="H469" s="151" t="s">
        <v>19</v>
      </c>
      <c r="I469" s="153"/>
      <c r="L469" s="150"/>
      <c r="M469" s="154"/>
      <c r="T469" s="155"/>
      <c r="AT469" s="151" t="s">
        <v>164</v>
      </c>
      <c r="AU469" s="151" t="s">
        <v>78</v>
      </c>
      <c r="AV469" s="12" t="s">
        <v>76</v>
      </c>
      <c r="AW469" s="12" t="s">
        <v>31</v>
      </c>
      <c r="AX469" s="12" t="s">
        <v>69</v>
      </c>
      <c r="AY469" s="151" t="s">
        <v>150</v>
      </c>
    </row>
    <row r="470" spans="2:65" s="13" customFormat="1">
      <c r="B470" s="156"/>
      <c r="D470" s="144" t="s">
        <v>164</v>
      </c>
      <c r="E470" s="157" t="s">
        <v>19</v>
      </c>
      <c r="F470" s="158" t="s">
        <v>556</v>
      </c>
      <c r="H470" s="159">
        <v>3.6</v>
      </c>
      <c r="I470" s="160"/>
      <c r="L470" s="156"/>
      <c r="M470" s="161"/>
      <c r="T470" s="162"/>
      <c r="AT470" s="157" t="s">
        <v>164</v>
      </c>
      <c r="AU470" s="157" t="s">
        <v>78</v>
      </c>
      <c r="AV470" s="13" t="s">
        <v>78</v>
      </c>
      <c r="AW470" s="13" t="s">
        <v>31</v>
      </c>
      <c r="AX470" s="13" t="s">
        <v>69</v>
      </c>
      <c r="AY470" s="157" t="s">
        <v>150</v>
      </c>
    </row>
    <row r="471" spans="2:65" s="13" customFormat="1">
      <c r="B471" s="156"/>
      <c r="D471" s="144" t="s">
        <v>164</v>
      </c>
      <c r="E471" s="157" t="s">
        <v>19</v>
      </c>
      <c r="F471" s="158" t="s">
        <v>550</v>
      </c>
      <c r="H471" s="159">
        <v>2.52</v>
      </c>
      <c r="I471" s="160"/>
      <c r="L471" s="156"/>
      <c r="M471" s="161"/>
      <c r="T471" s="162"/>
      <c r="AT471" s="157" t="s">
        <v>164</v>
      </c>
      <c r="AU471" s="157" t="s">
        <v>78</v>
      </c>
      <c r="AV471" s="13" t="s">
        <v>78</v>
      </c>
      <c r="AW471" s="13" t="s">
        <v>31</v>
      </c>
      <c r="AX471" s="13" t="s">
        <v>69</v>
      </c>
      <c r="AY471" s="157" t="s">
        <v>150</v>
      </c>
    </row>
    <row r="472" spans="2:65" s="13" customFormat="1">
      <c r="B472" s="156"/>
      <c r="D472" s="144" t="s">
        <v>164</v>
      </c>
      <c r="E472" s="157" t="s">
        <v>19</v>
      </c>
      <c r="F472" s="158" t="s">
        <v>557</v>
      </c>
      <c r="H472" s="159">
        <v>11.69</v>
      </c>
      <c r="I472" s="160"/>
      <c r="L472" s="156"/>
      <c r="M472" s="161"/>
      <c r="T472" s="162"/>
      <c r="AT472" s="157" t="s">
        <v>164</v>
      </c>
      <c r="AU472" s="157" t="s">
        <v>78</v>
      </c>
      <c r="AV472" s="13" t="s">
        <v>78</v>
      </c>
      <c r="AW472" s="13" t="s">
        <v>31</v>
      </c>
      <c r="AX472" s="13" t="s">
        <v>69</v>
      </c>
      <c r="AY472" s="157" t="s">
        <v>150</v>
      </c>
    </row>
    <row r="473" spans="2:65" s="13" customFormat="1">
      <c r="B473" s="156"/>
      <c r="D473" s="144" t="s">
        <v>164</v>
      </c>
      <c r="E473" s="157" t="s">
        <v>19</v>
      </c>
      <c r="F473" s="158" t="s">
        <v>558</v>
      </c>
      <c r="H473" s="159">
        <v>3.36</v>
      </c>
      <c r="I473" s="160"/>
      <c r="L473" s="156"/>
      <c r="M473" s="161"/>
      <c r="T473" s="162"/>
      <c r="AT473" s="157" t="s">
        <v>164</v>
      </c>
      <c r="AU473" s="157" t="s">
        <v>78</v>
      </c>
      <c r="AV473" s="13" t="s">
        <v>78</v>
      </c>
      <c r="AW473" s="13" t="s">
        <v>31</v>
      </c>
      <c r="AX473" s="13" t="s">
        <v>69</v>
      </c>
      <c r="AY473" s="157" t="s">
        <v>150</v>
      </c>
    </row>
    <row r="474" spans="2:65" s="12" customFormat="1">
      <c r="B474" s="150"/>
      <c r="D474" s="144" t="s">
        <v>164</v>
      </c>
      <c r="E474" s="151" t="s">
        <v>19</v>
      </c>
      <c r="F474" s="152" t="s">
        <v>375</v>
      </c>
      <c r="H474" s="151" t="s">
        <v>19</v>
      </c>
      <c r="I474" s="153"/>
      <c r="L474" s="150"/>
      <c r="M474" s="154"/>
      <c r="T474" s="155"/>
      <c r="AT474" s="151" t="s">
        <v>164</v>
      </c>
      <c r="AU474" s="151" t="s">
        <v>78</v>
      </c>
      <c r="AV474" s="12" t="s">
        <v>76</v>
      </c>
      <c r="AW474" s="12" t="s">
        <v>31</v>
      </c>
      <c r="AX474" s="12" t="s">
        <v>69</v>
      </c>
      <c r="AY474" s="151" t="s">
        <v>150</v>
      </c>
    </row>
    <row r="475" spans="2:65" s="13" customFormat="1">
      <c r="B475" s="156"/>
      <c r="D475" s="144" t="s">
        <v>164</v>
      </c>
      <c r="E475" s="157" t="s">
        <v>19</v>
      </c>
      <c r="F475" s="158" t="s">
        <v>559</v>
      </c>
      <c r="H475" s="159">
        <v>33.42</v>
      </c>
      <c r="I475" s="160"/>
      <c r="L475" s="156"/>
      <c r="M475" s="161"/>
      <c r="T475" s="162"/>
      <c r="AT475" s="157" t="s">
        <v>164</v>
      </c>
      <c r="AU475" s="157" t="s">
        <v>78</v>
      </c>
      <c r="AV475" s="13" t="s">
        <v>78</v>
      </c>
      <c r="AW475" s="13" t="s">
        <v>31</v>
      </c>
      <c r="AX475" s="13" t="s">
        <v>69</v>
      </c>
      <c r="AY475" s="157" t="s">
        <v>150</v>
      </c>
    </row>
    <row r="476" spans="2:65" s="13" customFormat="1">
      <c r="B476" s="156"/>
      <c r="D476" s="144" t="s">
        <v>164</v>
      </c>
      <c r="E476" s="157" t="s">
        <v>19</v>
      </c>
      <c r="F476" s="158" t="s">
        <v>560</v>
      </c>
      <c r="H476" s="159">
        <v>18.48</v>
      </c>
      <c r="I476" s="160"/>
      <c r="L476" s="156"/>
      <c r="M476" s="161"/>
      <c r="T476" s="162"/>
      <c r="AT476" s="157" t="s">
        <v>164</v>
      </c>
      <c r="AU476" s="157" t="s">
        <v>78</v>
      </c>
      <c r="AV476" s="13" t="s">
        <v>78</v>
      </c>
      <c r="AW476" s="13" t="s">
        <v>31</v>
      </c>
      <c r="AX476" s="13" t="s">
        <v>69</v>
      </c>
      <c r="AY476" s="157" t="s">
        <v>150</v>
      </c>
    </row>
    <row r="477" spans="2:65" s="14" customFormat="1">
      <c r="B477" s="163"/>
      <c r="D477" s="144" t="s">
        <v>164</v>
      </c>
      <c r="E477" s="164" t="s">
        <v>19</v>
      </c>
      <c r="F477" s="165" t="s">
        <v>171</v>
      </c>
      <c r="H477" s="166">
        <v>115.32</v>
      </c>
      <c r="I477" s="167"/>
      <c r="L477" s="163"/>
      <c r="M477" s="168"/>
      <c r="T477" s="169"/>
      <c r="AT477" s="164" t="s">
        <v>164</v>
      </c>
      <c r="AU477" s="164" t="s">
        <v>78</v>
      </c>
      <c r="AV477" s="14" t="s">
        <v>158</v>
      </c>
      <c r="AW477" s="14" t="s">
        <v>31</v>
      </c>
      <c r="AX477" s="14" t="s">
        <v>76</v>
      </c>
      <c r="AY477" s="164" t="s">
        <v>150</v>
      </c>
    </row>
    <row r="478" spans="2:65" s="11" customFormat="1" ht="22.9" customHeight="1">
      <c r="B478" s="119"/>
      <c r="D478" s="120" t="s">
        <v>68</v>
      </c>
      <c r="E478" s="129" t="s">
        <v>561</v>
      </c>
      <c r="F478" s="129" t="s">
        <v>562</v>
      </c>
      <c r="I478" s="122"/>
      <c r="J478" s="130">
        <f>BK478</f>
        <v>0</v>
      </c>
      <c r="L478" s="119"/>
      <c r="M478" s="124"/>
      <c r="P478" s="125">
        <f>SUM(P479:P495)</f>
        <v>0</v>
      </c>
      <c r="R478" s="125">
        <f>SUM(R479:R495)</f>
        <v>0</v>
      </c>
      <c r="T478" s="126">
        <f>SUM(T479:T495)</f>
        <v>7.698359</v>
      </c>
      <c r="AR478" s="120" t="s">
        <v>78</v>
      </c>
      <c r="AT478" s="127" t="s">
        <v>68</v>
      </c>
      <c r="AU478" s="127" t="s">
        <v>76</v>
      </c>
      <c r="AY478" s="120" t="s">
        <v>150</v>
      </c>
      <c r="BK478" s="128">
        <f>SUM(BK479:BK495)</f>
        <v>0</v>
      </c>
    </row>
    <row r="479" spans="2:65" s="1" customFormat="1" ht="16.5" customHeight="1">
      <c r="B479" s="32"/>
      <c r="C479" s="131" t="s">
        <v>563</v>
      </c>
      <c r="D479" s="131" t="s">
        <v>153</v>
      </c>
      <c r="E479" s="132" t="s">
        <v>564</v>
      </c>
      <c r="F479" s="133" t="s">
        <v>565</v>
      </c>
      <c r="G479" s="134" t="s">
        <v>156</v>
      </c>
      <c r="H479" s="135">
        <v>60.616999999999997</v>
      </c>
      <c r="I479" s="136"/>
      <c r="J479" s="137">
        <f>ROUND(I479*H479,2)</f>
        <v>0</v>
      </c>
      <c r="K479" s="133" t="s">
        <v>157</v>
      </c>
      <c r="L479" s="32"/>
      <c r="M479" s="138" t="s">
        <v>19</v>
      </c>
      <c r="N479" s="139" t="s">
        <v>40</v>
      </c>
      <c r="P479" s="140">
        <f>O479*H479</f>
        <v>0</v>
      </c>
      <c r="Q479" s="140">
        <v>0</v>
      </c>
      <c r="R479" s="140">
        <f>Q479*H479</f>
        <v>0</v>
      </c>
      <c r="S479" s="140">
        <v>0.127</v>
      </c>
      <c r="T479" s="141">
        <f>S479*H479</f>
        <v>7.698359</v>
      </c>
      <c r="AR479" s="142" t="s">
        <v>289</v>
      </c>
      <c r="AT479" s="142" t="s">
        <v>153</v>
      </c>
      <c r="AU479" s="142" t="s">
        <v>78</v>
      </c>
      <c r="AY479" s="17" t="s">
        <v>150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7" t="s">
        <v>76</v>
      </c>
      <c r="BK479" s="143">
        <f>ROUND(I479*H479,2)</f>
        <v>0</v>
      </c>
      <c r="BL479" s="17" t="s">
        <v>289</v>
      </c>
      <c r="BM479" s="142" t="s">
        <v>566</v>
      </c>
    </row>
    <row r="480" spans="2:65" s="1" customFormat="1">
      <c r="B480" s="32"/>
      <c r="D480" s="144" t="s">
        <v>160</v>
      </c>
      <c r="F480" s="145" t="s">
        <v>565</v>
      </c>
      <c r="I480" s="146"/>
      <c r="L480" s="32"/>
      <c r="M480" s="147"/>
      <c r="T480" s="53"/>
      <c r="AT480" s="17" t="s">
        <v>160</v>
      </c>
      <c r="AU480" s="17" t="s">
        <v>78</v>
      </c>
    </row>
    <row r="481" spans="2:51" s="1" customFormat="1">
      <c r="B481" s="32"/>
      <c r="D481" s="148" t="s">
        <v>162</v>
      </c>
      <c r="F481" s="149" t="s">
        <v>567</v>
      </c>
      <c r="I481" s="146"/>
      <c r="L481" s="32"/>
      <c r="M481" s="147"/>
      <c r="T481" s="53"/>
      <c r="AT481" s="17" t="s">
        <v>162</v>
      </c>
      <c r="AU481" s="17" t="s">
        <v>78</v>
      </c>
    </row>
    <row r="482" spans="2:51" s="12" customFormat="1">
      <c r="B482" s="150"/>
      <c r="D482" s="144" t="s">
        <v>164</v>
      </c>
      <c r="E482" s="151" t="s">
        <v>19</v>
      </c>
      <c r="F482" s="152" t="s">
        <v>165</v>
      </c>
      <c r="H482" s="151" t="s">
        <v>19</v>
      </c>
      <c r="I482" s="153"/>
      <c r="L482" s="150"/>
      <c r="M482" s="154"/>
      <c r="T482" s="155"/>
      <c r="AT482" s="151" t="s">
        <v>164</v>
      </c>
      <c r="AU482" s="151" t="s">
        <v>78</v>
      </c>
      <c r="AV482" s="12" t="s">
        <v>76</v>
      </c>
      <c r="AW482" s="12" t="s">
        <v>31</v>
      </c>
      <c r="AX482" s="12" t="s">
        <v>69</v>
      </c>
      <c r="AY482" s="151" t="s">
        <v>150</v>
      </c>
    </row>
    <row r="483" spans="2:51" s="12" customFormat="1">
      <c r="B483" s="150"/>
      <c r="D483" s="144" t="s">
        <v>164</v>
      </c>
      <c r="E483" s="151" t="s">
        <v>19</v>
      </c>
      <c r="F483" s="152" t="s">
        <v>247</v>
      </c>
      <c r="H483" s="151" t="s">
        <v>19</v>
      </c>
      <c r="I483" s="153"/>
      <c r="L483" s="150"/>
      <c r="M483" s="154"/>
      <c r="T483" s="155"/>
      <c r="AT483" s="151" t="s">
        <v>164</v>
      </c>
      <c r="AU483" s="151" t="s">
        <v>78</v>
      </c>
      <c r="AV483" s="12" t="s">
        <v>76</v>
      </c>
      <c r="AW483" s="12" t="s">
        <v>31</v>
      </c>
      <c r="AX483" s="12" t="s">
        <v>69</v>
      </c>
      <c r="AY483" s="151" t="s">
        <v>150</v>
      </c>
    </row>
    <row r="484" spans="2:51" s="13" customFormat="1">
      <c r="B484" s="156"/>
      <c r="D484" s="144" t="s">
        <v>164</v>
      </c>
      <c r="E484" s="157" t="s">
        <v>19</v>
      </c>
      <c r="F484" s="158" t="s">
        <v>568</v>
      </c>
      <c r="H484" s="159">
        <v>7.68</v>
      </c>
      <c r="I484" s="160"/>
      <c r="L484" s="156"/>
      <c r="M484" s="161"/>
      <c r="T484" s="162"/>
      <c r="AT484" s="157" t="s">
        <v>164</v>
      </c>
      <c r="AU484" s="157" t="s">
        <v>78</v>
      </c>
      <c r="AV484" s="13" t="s">
        <v>78</v>
      </c>
      <c r="AW484" s="13" t="s">
        <v>31</v>
      </c>
      <c r="AX484" s="13" t="s">
        <v>69</v>
      </c>
      <c r="AY484" s="157" t="s">
        <v>150</v>
      </c>
    </row>
    <row r="485" spans="2:51" s="12" customFormat="1">
      <c r="B485" s="150"/>
      <c r="D485" s="144" t="s">
        <v>164</v>
      </c>
      <c r="E485" s="151" t="s">
        <v>19</v>
      </c>
      <c r="F485" s="152" t="s">
        <v>249</v>
      </c>
      <c r="H485" s="151" t="s">
        <v>19</v>
      </c>
      <c r="I485" s="153"/>
      <c r="L485" s="150"/>
      <c r="M485" s="154"/>
      <c r="T485" s="155"/>
      <c r="AT485" s="151" t="s">
        <v>164</v>
      </c>
      <c r="AU485" s="151" t="s">
        <v>78</v>
      </c>
      <c r="AV485" s="12" t="s">
        <v>76</v>
      </c>
      <c r="AW485" s="12" t="s">
        <v>31</v>
      </c>
      <c r="AX485" s="12" t="s">
        <v>69</v>
      </c>
      <c r="AY485" s="151" t="s">
        <v>150</v>
      </c>
    </row>
    <row r="486" spans="2:51" s="13" customFormat="1">
      <c r="B486" s="156"/>
      <c r="D486" s="144" t="s">
        <v>164</v>
      </c>
      <c r="E486" s="157" t="s">
        <v>19</v>
      </c>
      <c r="F486" s="158" t="s">
        <v>569</v>
      </c>
      <c r="H486" s="159">
        <v>11.227</v>
      </c>
      <c r="I486" s="160"/>
      <c r="L486" s="156"/>
      <c r="M486" s="161"/>
      <c r="T486" s="162"/>
      <c r="AT486" s="157" t="s">
        <v>164</v>
      </c>
      <c r="AU486" s="157" t="s">
        <v>78</v>
      </c>
      <c r="AV486" s="13" t="s">
        <v>78</v>
      </c>
      <c r="AW486" s="13" t="s">
        <v>31</v>
      </c>
      <c r="AX486" s="13" t="s">
        <v>69</v>
      </c>
      <c r="AY486" s="157" t="s">
        <v>150</v>
      </c>
    </row>
    <row r="487" spans="2:51" s="12" customFormat="1">
      <c r="B487" s="150"/>
      <c r="D487" s="144" t="s">
        <v>164</v>
      </c>
      <c r="E487" s="151" t="s">
        <v>19</v>
      </c>
      <c r="F487" s="152" t="s">
        <v>251</v>
      </c>
      <c r="H487" s="151" t="s">
        <v>19</v>
      </c>
      <c r="I487" s="153"/>
      <c r="L487" s="150"/>
      <c r="M487" s="154"/>
      <c r="T487" s="155"/>
      <c r="AT487" s="151" t="s">
        <v>164</v>
      </c>
      <c r="AU487" s="151" t="s">
        <v>78</v>
      </c>
      <c r="AV487" s="12" t="s">
        <v>76</v>
      </c>
      <c r="AW487" s="12" t="s">
        <v>31</v>
      </c>
      <c r="AX487" s="12" t="s">
        <v>69</v>
      </c>
      <c r="AY487" s="151" t="s">
        <v>150</v>
      </c>
    </row>
    <row r="488" spans="2:51" s="13" customFormat="1">
      <c r="B488" s="156"/>
      <c r="D488" s="144" t="s">
        <v>164</v>
      </c>
      <c r="E488" s="157" t="s">
        <v>19</v>
      </c>
      <c r="F488" s="158" t="s">
        <v>570</v>
      </c>
      <c r="H488" s="159">
        <v>13.843</v>
      </c>
      <c r="I488" s="160"/>
      <c r="L488" s="156"/>
      <c r="M488" s="161"/>
      <c r="T488" s="162"/>
      <c r="AT488" s="157" t="s">
        <v>164</v>
      </c>
      <c r="AU488" s="157" t="s">
        <v>78</v>
      </c>
      <c r="AV488" s="13" t="s">
        <v>78</v>
      </c>
      <c r="AW488" s="13" t="s">
        <v>31</v>
      </c>
      <c r="AX488" s="13" t="s">
        <v>69</v>
      </c>
      <c r="AY488" s="157" t="s">
        <v>150</v>
      </c>
    </row>
    <row r="489" spans="2:51" s="12" customFormat="1">
      <c r="B489" s="150"/>
      <c r="D489" s="144" t="s">
        <v>164</v>
      </c>
      <c r="E489" s="151" t="s">
        <v>19</v>
      </c>
      <c r="F489" s="152" t="s">
        <v>253</v>
      </c>
      <c r="H489" s="151" t="s">
        <v>19</v>
      </c>
      <c r="I489" s="153"/>
      <c r="L489" s="150"/>
      <c r="M489" s="154"/>
      <c r="T489" s="155"/>
      <c r="AT489" s="151" t="s">
        <v>164</v>
      </c>
      <c r="AU489" s="151" t="s">
        <v>78</v>
      </c>
      <c r="AV489" s="12" t="s">
        <v>76</v>
      </c>
      <c r="AW489" s="12" t="s">
        <v>31</v>
      </c>
      <c r="AX489" s="12" t="s">
        <v>69</v>
      </c>
      <c r="AY489" s="151" t="s">
        <v>150</v>
      </c>
    </row>
    <row r="490" spans="2:51" s="13" customFormat="1">
      <c r="B490" s="156"/>
      <c r="D490" s="144" t="s">
        <v>164</v>
      </c>
      <c r="E490" s="157" t="s">
        <v>19</v>
      </c>
      <c r="F490" s="158" t="s">
        <v>571</v>
      </c>
      <c r="H490" s="159">
        <v>14.131</v>
      </c>
      <c r="I490" s="160"/>
      <c r="L490" s="156"/>
      <c r="M490" s="161"/>
      <c r="T490" s="162"/>
      <c r="AT490" s="157" t="s">
        <v>164</v>
      </c>
      <c r="AU490" s="157" t="s">
        <v>78</v>
      </c>
      <c r="AV490" s="13" t="s">
        <v>78</v>
      </c>
      <c r="AW490" s="13" t="s">
        <v>31</v>
      </c>
      <c r="AX490" s="13" t="s">
        <v>69</v>
      </c>
      <c r="AY490" s="157" t="s">
        <v>150</v>
      </c>
    </row>
    <row r="491" spans="2:51" s="12" customFormat="1">
      <c r="B491" s="150"/>
      <c r="D491" s="144" t="s">
        <v>164</v>
      </c>
      <c r="E491" s="151" t="s">
        <v>19</v>
      </c>
      <c r="F491" s="152" t="s">
        <v>254</v>
      </c>
      <c r="H491" s="151" t="s">
        <v>19</v>
      </c>
      <c r="I491" s="153"/>
      <c r="L491" s="150"/>
      <c r="M491" s="154"/>
      <c r="T491" s="155"/>
      <c r="AT491" s="151" t="s">
        <v>164</v>
      </c>
      <c r="AU491" s="151" t="s">
        <v>78</v>
      </c>
      <c r="AV491" s="12" t="s">
        <v>76</v>
      </c>
      <c r="AW491" s="12" t="s">
        <v>31</v>
      </c>
      <c r="AX491" s="12" t="s">
        <v>69</v>
      </c>
      <c r="AY491" s="151" t="s">
        <v>150</v>
      </c>
    </row>
    <row r="492" spans="2:51" s="13" customFormat="1">
      <c r="B492" s="156"/>
      <c r="D492" s="144" t="s">
        <v>164</v>
      </c>
      <c r="E492" s="157" t="s">
        <v>19</v>
      </c>
      <c r="F492" s="158" t="s">
        <v>572</v>
      </c>
      <c r="H492" s="159">
        <v>3.036</v>
      </c>
      <c r="I492" s="160"/>
      <c r="L492" s="156"/>
      <c r="M492" s="161"/>
      <c r="T492" s="162"/>
      <c r="AT492" s="157" t="s">
        <v>164</v>
      </c>
      <c r="AU492" s="157" t="s">
        <v>78</v>
      </c>
      <c r="AV492" s="13" t="s">
        <v>78</v>
      </c>
      <c r="AW492" s="13" t="s">
        <v>31</v>
      </c>
      <c r="AX492" s="13" t="s">
        <v>69</v>
      </c>
      <c r="AY492" s="157" t="s">
        <v>150</v>
      </c>
    </row>
    <row r="493" spans="2:51" s="12" customFormat="1">
      <c r="B493" s="150"/>
      <c r="D493" s="144" t="s">
        <v>164</v>
      </c>
      <c r="E493" s="151" t="s">
        <v>19</v>
      </c>
      <c r="F493" s="152" t="s">
        <v>337</v>
      </c>
      <c r="H493" s="151" t="s">
        <v>19</v>
      </c>
      <c r="I493" s="153"/>
      <c r="L493" s="150"/>
      <c r="M493" s="154"/>
      <c r="T493" s="155"/>
      <c r="AT493" s="151" t="s">
        <v>164</v>
      </c>
      <c r="AU493" s="151" t="s">
        <v>78</v>
      </c>
      <c r="AV493" s="12" t="s">
        <v>76</v>
      </c>
      <c r="AW493" s="12" t="s">
        <v>31</v>
      </c>
      <c r="AX493" s="12" t="s">
        <v>69</v>
      </c>
      <c r="AY493" s="151" t="s">
        <v>150</v>
      </c>
    </row>
    <row r="494" spans="2:51" s="13" customFormat="1">
      <c r="B494" s="156"/>
      <c r="D494" s="144" t="s">
        <v>164</v>
      </c>
      <c r="E494" s="157" t="s">
        <v>19</v>
      </c>
      <c r="F494" s="158" t="s">
        <v>573</v>
      </c>
      <c r="H494" s="159">
        <v>10.7</v>
      </c>
      <c r="I494" s="160"/>
      <c r="L494" s="156"/>
      <c r="M494" s="161"/>
      <c r="T494" s="162"/>
      <c r="AT494" s="157" t="s">
        <v>164</v>
      </c>
      <c r="AU494" s="157" t="s">
        <v>78</v>
      </c>
      <c r="AV494" s="13" t="s">
        <v>78</v>
      </c>
      <c r="AW494" s="13" t="s">
        <v>31</v>
      </c>
      <c r="AX494" s="13" t="s">
        <v>69</v>
      </c>
      <c r="AY494" s="157" t="s">
        <v>150</v>
      </c>
    </row>
    <row r="495" spans="2:51" s="14" customFormat="1">
      <c r="B495" s="163"/>
      <c r="D495" s="144" t="s">
        <v>164</v>
      </c>
      <c r="E495" s="164" t="s">
        <v>19</v>
      </c>
      <c r="F495" s="165" t="s">
        <v>171</v>
      </c>
      <c r="H495" s="166">
        <v>60.616999999999997</v>
      </c>
      <c r="I495" s="167"/>
      <c r="L495" s="163"/>
      <c r="M495" s="170"/>
      <c r="N495" s="171"/>
      <c r="O495" s="171"/>
      <c r="P495" s="171"/>
      <c r="Q495" s="171"/>
      <c r="R495" s="171"/>
      <c r="S495" s="171"/>
      <c r="T495" s="172"/>
      <c r="AT495" s="164" t="s">
        <v>164</v>
      </c>
      <c r="AU495" s="164" t="s">
        <v>78</v>
      </c>
      <c r="AV495" s="14" t="s">
        <v>158</v>
      </c>
      <c r="AW495" s="14" t="s">
        <v>31</v>
      </c>
      <c r="AX495" s="14" t="s">
        <v>76</v>
      </c>
      <c r="AY495" s="164" t="s">
        <v>150</v>
      </c>
    </row>
    <row r="496" spans="2:51" s="1" customFormat="1" ht="6.95" customHeight="1">
      <c r="B496" s="41"/>
      <c r="C496" s="42"/>
      <c r="D496" s="42"/>
      <c r="E496" s="42"/>
      <c r="F496" s="42"/>
      <c r="G496" s="42"/>
      <c r="H496" s="42"/>
      <c r="I496" s="42"/>
      <c r="J496" s="42"/>
      <c r="K496" s="42"/>
      <c r="L496" s="32"/>
    </row>
  </sheetData>
  <sheetProtection algorithmName="SHA-512" hashValue="KrkkiWPE6KY1Lx3DW8t5zWYBOe5KJ9RBr1p+JHxLK9FQ0YU9+vn14FOeo+8LxFwsXiiuVRB84M5fWlfJnKe9qw==" saltValue="9lxDyqmDqn3/bhIMMeLCLtMqUdVCZLQepC0gkbsBN3CF1BumNZI/iv6hJu0uX8GvTMVvU9RQlVBAhDFOjUOehA==" spinCount="100000" sheet="1" objects="1" scenarios="1" formatColumns="0" formatRows="0" autoFilter="0"/>
  <autoFilter ref="C95:K495" xr:uid="{00000000-0009-0000-0000-000001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 xr:uid="{00000000-0004-0000-0100-000000000000}"/>
    <hyperlink ref="F111" r:id="rId2" xr:uid="{00000000-0004-0000-0100-000001000000}"/>
    <hyperlink ref="F117" r:id="rId3" xr:uid="{00000000-0004-0000-0100-000002000000}"/>
    <hyperlink ref="F120" r:id="rId4" xr:uid="{00000000-0004-0000-0100-000003000000}"/>
    <hyperlink ref="F123" r:id="rId5" xr:uid="{00000000-0004-0000-0100-000004000000}"/>
    <hyperlink ref="F129" r:id="rId6" xr:uid="{00000000-0004-0000-0100-000005000000}"/>
    <hyperlink ref="F145" r:id="rId7" xr:uid="{00000000-0004-0000-0100-000006000000}"/>
    <hyperlink ref="F155" r:id="rId8" xr:uid="{00000000-0004-0000-0100-000007000000}"/>
    <hyperlink ref="F161" r:id="rId9" xr:uid="{00000000-0004-0000-0100-000008000000}"/>
    <hyperlink ref="F167" r:id="rId10" xr:uid="{00000000-0004-0000-0100-000009000000}"/>
    <hyperlink ref="F184" r:id="rId11" xr:uid="{00000000-0004-0000-0100-00000A000000}"/>
    <hyperlink ref="F195" r:id="rId12" xr:uid="{00000000-0004-0000-0100-00000B000000}"/>
    <hyperlink ref="F217" r:id="rId13" xr:uid="{00000000-0004-0000-0100-00000C000000}"/>
    <hyperlink ref="F231" r:id="rId14" xr:uid="{00000000-0004-0000-0100-00000D000000}"/>
    <hyperlink ref="F246" r:id="rId15" xr:uid="{00000000-0004-0000-0100-00000E000000}"/>
    <hyperlink ref="F253" r:id="rId16" xr:uid="{00000000-0004-0000-0100-00000F000000}"/>
    <hyperlink ref="F261" r:id="rId17" xr:uid="{00000000-0004-0000-0100-000010000000}"/>
    <hyperlink ref="F266" r:id="rId18" xr:uid="{00000000-0004-0000-0100-000011000000}"/>
    <hyperlink ref="F324" r:id="rId19" xr:uid="{00000000-0004-0000-0100-000012000000}"/>
    <hyperlink ref="F341" r:id="rId20" xr:uid="{00000000-0004-0000-0100-000013000000}"/>
    <hyperlink ref="F344" r:id="rId21" xr:uid="{00000000-0004-0000-0100-000014000000}"/>
    <hyperlink ref="F350" r:id="rId22" xr:uid="{00000000-0004-0000-0100-000015000000}"/>
    <hyperlink ref="F356" r:id="rId23" xr:uid="{00000000-0004-0000-0100-000016000000}"/>
    <hyperlink ref="F359" r:id="rId24" xr:uid="{00000000-0004-0000-0100-000017000000}"/>
    <hyperlink ref="F363" r:id="rId25" xr:uid="{00000000-0004-0000-0100-000018000000}"/>
    <hyperlink ref="F366" r:id="rId26" xr:uid="{00000000-0004-0000-0100-000019000000}"/>
    <hyperlink ref="F369" r:id="rId27" xr:uid="{00000000-0004-0000-0100-00001A000000}"/>
    <hyperlink ref="F372" r:id="rId28" xr:uid="{00000000-0004-0000-0100-00001B000000}"/>
    <hyperlink ref="F377" r:id="rId29" xr:uid="{00000000-0004-0000-0100-00001C000000}"/>
    <hyperlink ref="F383" r:id="rId30" xr:uid="{00000000-0004-0000-0100-00001D000000}"/>
    <hyperlink ref="F393" r:id="rId31" xr:uid="{00000000-0004-0000-0100-00001E000000}"/>
    <hyperlink ref="F403" r:id="rId32" xr:uid="{00000000-0004-0000-0100-00001F000000}"/>
    <hyperlink ref="F414" r:id="rId33" xr:uid="{00000000-0004-0000-0100-000020000000}"/>
    <hyperlink ref="F421" r:id="rId34" xr:uid="{00000000-0004-0000-0100-000021000000}"/>
    <hyperlink ref="F431" r:id="rId35" xr:uid="{00000000-0004-0000-0100-000022000000}"/>
    <hyperlink ref="F441" r:id="rId36" xr:uid="{00000000-0004-0000-0100-000023000000}"/>
    <hyperlink ref="F446" r:id="rId37" xr:uid="{00000000-0004-0000-0100-000024000000}"/>
    <hyperlink ref="F453" r:id="rId38" xr:uid="{00000000-0004-0000-0100-000025000000}"/>
    <hyperlink ref="F481" r:id="rId39" xr:uid="{00000000-0004-0000-0100-00002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 ht="12" customHeight="1">
      <c r="B8" s="20"/>
      <c r="D8" s="27" t="s">
        <v>116</v>
      </c>
      <c r="L8" s="20"/>
    </row>
    <row r="9" spans="2:46" s="1" customFormat="1" ht="16.5" customHeight="1">
      <c r="B9" s="32"/>
      <c r="E9" s="280" t="s">
        <v>117</v>
      </c>
      <c r="F9" s="282"/>
      <c r="G9" s="282"/>
      <c r="H9" s="282"/>
      <c r="L9" s="32"/>
    </row>
    <row r="10" spans="2:46" s="1" customFormat="1" ht="12" customHeight="1">
      <c r="B10" s="32"/>
      <c r="D10" s="27" t="s">
        <v>118</v>
      </c>
      <c r="L10" s="32"/>
    </row>
    <row r="11" spans="2:46" s="1" customFormat="1" ht="16.5" customHeight="1">
      <c r="B11" s="32"/>
      <c r="E11" s="244" t="s">
        <v>574</v>
      </c>
      <c r="F11" s="282"/>
      <c r="G11" s="282"/>
      <c r="H11" s="2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83" t="str">
        <f>'Rekapitulace stavby'!E14</f>
        <v>Vyplň údaj</v>
      </c>
      <c r="F20" s="250"/>
      <c r="G20" s="250"/>
      <c r="H20" s="250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1"/>
      <c r="E29" s="254" t="s">
        <v>19</v>
      </c>
      <c r="F29" s="254"/>
      <c r="G29" s="254"/>
      <c r="H29" s="254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35</v>
      </c>
      <c r="J32" s="63">
        <f>ROUND(J96,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2" t="s">
        <v>39</v>
      </c>
      <c r="E35" s="27" t="s">
        <v>40</v>
      </c>
      <c r="F35" s="83">
        <f>ROUND((SUM(BE96:BE1122)),  2)</f>
        <v>0</v>
      </c>
      <c r="I35" s="93">
        <v>0.21</v>
      </c>
      <c r="J35" s="83">
        <f>ROUND(((SUM(BE96:BE1122))*I35),  2)</f>
        <v>0</v>
      </c>
      <c r="L35" s="32"/>
    </row>
    <row r="36" spans="2:12" s="1" customFormat="1" ht="14.45" customHeight="1">
      <c r="B36" s="32"/>
      <c r="E36" s="27" t="s">
        <v>41</v>
      </c>
      <c r="F36" s="83">
        <f>ROUND((SUM(BF96:BF1122)),  2)</f>
        <v>0</v>
      </c>
      <c r="I36" s="93">
        <v>0.12</v>
      </c>
      <c r="J36" s="83">
        <f>ROUND(((SUM(BF96:BF1122))*I36),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3">
        <f>ROUND((SUM(BG96:BG1122)),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3">
        <f>ROUND((SUM(BH96:BH1122)),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3">
        <f>ROUND((SUM(BI96:BI1122)),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45</v>
      </c>
      <c r="E41" s="54"/>
      <c r="F41" s="54"/>
      <c r="G41" s="96" t="s">
        <v>46</v>
      </c>
      <c r="H41" s="97" t="s">
        <v>47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120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280" t="str">
        <f>E7</f>
        <v>FN Brno - Rekonstrukce kliniky dětských infekčních nemocí a energeticky úsporná opatření objektu S</v>
      </c>
      <c r="F50" s="281"/>
      <c r="G50" s="281"/>
      <c r="H50" s="281"/>
      <c r="L50" s="32"/>
    </row>
    <row r="51" spans="2:47" ht="12" customHeight="1">
      <c r="B51" s="20"/>
      <c r="C51" s="27" t="s">
        <v>116</v>
      </c>
      <c r="L51" s="20"/>
    </row>
    <row r="52" spans="2:47" s="1" customFormat="1" ht="16.5" customHeight="1">
      <c r="B52" s="32"/>
      <c r="E52" s="280" t="s">
        <v>117</v>
      </c>
      <c r="F52" s="282"/>
      <c r="G52" s="282"/>
      <c r="H52" s="282"/>
      <c r="L52" s="32"/>
    </row>
    <row r="53" spans="2:47" s="1" customFormat="1" ht="12" customHeight="1">
      <c r="B53" s="32"/>
      <c r="C53" s="27" t="s">
        <v>118</v>
      </c>
      <c r="L53" s="32"/>
    </row>
    <row r="54" spans="2:47" s="1" customFormat="1" ht="16.5" customHeight="1">
      <c r="B54" s="32"/>
      <c r="E54" s="244" t="str">
        <f>E11</f>
        <v>D.1.1 NS_2 - ASŘ Nový stav</v>
      </c>
      <c r="F54" s="282"/>
      <c r="G54" s="282"/>
      <c r="H54" s="282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 xml:space="preserve"> </v>
      </c>
      <c r="I58" s="27" t="s">
        <v>30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28</v>
      </c>
      <c r="F59" s="25" t="str">
        <f>IF(E20="","",E20)</f>
        <v>Vyplň údaj</v>
      </c>
      <c r="I59" s="27" t="s">
        <v>32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121</v>
      </c>
      <c r="D61" s="94"/>
      <c r="E61" s="94"/>
      <c r="F61" s="94"/>
      <c r="G61" s="94"/>
      <c r="H61" s="94"/>
      <c r="I61" s="94"/>
      <c r="J61" s="101" t="s">
        <v>122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67</v>
      </c>
      <c r="J63" s="63">
        <f>J96</f>
        <v>0</v>
      </c>
      <c r="L63" s="32"/>
      <c r="AU63" s="17" t="s">
        <v>123</v>
      </c>
    </row>
    <row r="64" spans="2:47" s="8" customFormat="1" ht="24.95" customHeight="1">
      <c r="B64" s="103"/>
      <c r="D64" s="104" t="s">
        <v>124</v>
      </c>
      <c r="E64" s="105"/>
      <c r="F64" s="105"/>
      <c r="G64" s="105"/>
      <c r="H64" s="105"/>
      <c r="I64" s="105"/>
      <c r="J64" s="106">
        <f>J97</f>
        <v>0</v>
      </c>
      <c r="L64" s="103"/>
    </row>
    <row r="65" spans="2:12" s="9" customFormat="1" ht="19.899999999999999" customHeight="1">
      <c r="B65" s="107"/>
      <c r="D65" s="108" t="s">
        <v>575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>
      <c r="B66" s="107"/>
      <c r="D66" s="108" t="s">
        <v>576</v>
      </c>
      <c r="E66" s="109"/>
      <c r="F66" s="109"/>
      <c r="G66" s="109"/>
      <c r="H66" s="109"/>
      <c r="I66" s="109"/>
      <c r="J66" s="110">
        <f>J105</f>
        <v>0</v>
      </c>
      <c r="L66" s="107"/>
    </row>
    <row r="67" spans="2:12" s="9" customFormat="1" ht="19.899999999999999" customHeight="1">
      <c r="B67" s="107"/>
      <c r="D67" s="108" t="s">
        <v>125</v>
      </c>
      <c r="E67" s="109"/>
      <c r="F67" s="109"/>
      <c r="G67" s="109"/>
      <c r="H67" s="109"/>
      <c r="I67" s="109"/>
      <c r="J67" s="110">
        <f>J689</f>
        <v>0</v>
      </c>
      <c r="L67" s="107"/>
    </row>
    <row r="68" spans="2:12" s="9" customFormat="1" ht="19.899999999999999" customHeight="1">
      <c r="B68" s="107"/>
      <c r="D68" s="108" t="s">
        <v>577</v>
      </c>
      <c r="E68" s="109"/>
      <c r="F68" s="109"/>
      <c r="G68" s="109"/>
      <c r="H68" s="109"/>
      <c r="I68" s="109"/>
      <c r="J68" s="110">
        <f>J723</f>
        <v>0</v>
      </c>
      <c r="L68" s="107"/>
    </row>
    <row r="69" spans="2:12" s="8" customFormat="1" ht="24.95" customHeight="1">
      <c r="B69" s="103"/>
      <c r="D69" s="104" t="s">
        <v>127</v>
      </c>
      <c r="E69" s="105"/>
      <c r="F69" s="105"/>
      <c r="G69" s="105"/>
      <c r="H69" s="105"/>
      <c r="I69" s="105"/>
      <c r="J69" s="106">
        <f>J727</f>
        <v>0</v>
      </c>
      <c r="L69" s="103"/>
    </row>
    <row r="70" spans="2:12" s="9" customFormat="1" ht="19.899999999999999" customHeight="1">
      <c r="B70" s="107"/>
      <c r="D70" s="108" t="s">
        <v>578</v>
      </c>
      <c r="E70" s="109"/>
      <c r="F70" s="109"/>
      <c r="G70" s="109"/>
      <c r="H70" s="109"/>
      <c r="I70" s="109"/>
      <c r="J70" s="110">
        <f>J728</f>
        <v>0</v>
      </c>
      <c r="L70" s="107"/>
    </row>
    <row r="71" spans="2:12" s="9" customFormat="1" ht="19.899999999999999" customHeight="1">
      <c r="B71" s="107"/>
      <c r="D71" s="108" t="s">
        <v>128</v>
      </c>
      <c r="E71" s="109"/>
      <c r="F71" s="109"/>
      <c r="G71" s="109"/>
      <c r="H71" s="109"/>
      <c r="I71" s="109"/>
      <c r="J71" s="110">
        <f>J758</f>
        <v>0</v>
      </c>
      <c r="L71" s="107"/>
    </row>
    <row r="72" spans="2:12" s="9" customFormat="1" ht="19.899999999999999" customHeight="1">
      <c r="B72" s="107"/>
      <c r="D72" s="108" t="s">
        <v>129</v>
      </c>
      <c r="E72" s="109"/>
      <c r="F72" s="109"/>
      <c r="G72" s="109"/>
      <c r="H72" s="109"/>
      <c r="I72" s="109"/>
      <c r="J72" s="110">
        <f>J880</f>
        <v>0</v>
      </c>
      <c r="L72" s="107"/>
    </row>
    <row r="73" spans="2:12" s="9" customFormat="1" ht="19.899999999999999" customHeight="1">
      <c r="B73" s="107"/>
      <c r="D73" s="108" t="s">
        <v>130</v>
      </c>
      <c r="E73" s="109"/>
      <c r="F73" s="109"/>
      <c r="G73" s="109"/>
      <c r="H73" s="109"/>
      <c r="I73" s="109"/>
      <c r="J73" s="110">
        <f>J1093</f>
        <v>0</v>
      </c>
      <c r="L73" s="107"/>
    </row>
    <row r="74" spans="2:12" s="9" customFormat="1" ht="19.899999999999999" customHeight="1">
      <c r="B74" s="107"/>
      <c r="D74" s="108" t="s">
        <v>133</v>
      </c>
      <c r="E74" s="109"/>
      <c r="F74" s="109"/>
      <c r="G74" s="109"/>
      <c r="H74" s="109"/>
      <c r="I74" s="109"/>
      <c r="J74" s="110">
        <f>J1115</f>
        <v>0</v>
      </c>
      <c r="L74" s="107"/>
    </row>
    <row r="75" spans="2:12" s="1" customFormat="1" ht="21.75" customHeight="1">
      <c r="B75" s="32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>
      <c r="B81" s="32"/>
      <c r="C81" s="21" t="s">
        <v>135</v>
      </c>
      <c r="L81" s="32"/>
    </row>
    <row r="82" spans="2:63" s="1" customFormat="1" ht="6.95" customHeight="1">
      <c r="B82" s="32"/>
      <c r="L82" s="32"/>
    </row>
    <row r="83" spans="2:63" s="1" customFormat="1" ht="12" customHeight="1">
      <c r="B83" s="32"/>
      <c r="C83" s="27" t="s">
        <v>16</v>
      </c>
      <c r="L83" s="32"/>
    </row>
    <row r="84" spans="2:63" s="1" customFormat="1" ht="16.5" customHeight="1">
      <c r="B84" s="32"/>
      <c r="E84" s="280" t="str">
        <f>E7</f>
        <v>FN Brno - Rekonstrukce kliniky dětských infekčních nemocí a energeticky úsporná opatření objektu S</v>
      </c>
      <c r="F84" s="281"/>
      <c r="G84" s="281"/>
      <c r="H84" s="281"/>
      <c r="L84" s="32"/>
    </row>
    <row r="85" spans="2:63" ht="12" customHeight="1">
      <c r="B85" s="20"/>
      <c r="C85" s="27" t="s">
        <v>116</v>
      </c>
      <c r="L85" s="20"/>
    </row>
    <row r="86" spans="2:63" s="1" customFormat="1" ht="16.5" customHeight="1">
      <c r="B86" s="32"/>
      <c r="E86" s="280" t="s">
        <v>117</v>
      </c>
      <c r="F86" s="282"/>
      <c r="G86" s="282"/>
      <c r="H86" s="282"/>
      <c r="L86" s="32"/>
    </row>
    <row r="87" spans="2:63" s="1" customFormat="1" ht="12" customHeight="1">
      <c r="B87" s="32"/>
      <c r="C87" s="27" t="s">
        <v>118</v>
      </c>
      <c r="L87" s="32"/>
    </row>
    <row r="88" spans="2:63" s="1" customFormat="1" ht="16.5" customHeight="1">
      <c r="B88" s="32"/>
      <c r="E88" s="244" t="str">
        <f>E11</f>
        <v>D.1.1 NS_2 - ASŘ Nový stav</v>
      </c>
      <c r="F88" s="282"/>
      <c r="G88" s="282"/>
      <c r="H88" s="282"/>
      <c r="L88" s="32"/>
    </row>
    <row r="89" spans="2:63" s="1" customFormat="1" ht="6.95" customHeight="1">
      <c r="B89" s="32"/>
      <c r="L89" s="32"/>
    </row>
    <row r="90" spans="2:63" s="1" customFormat="1" ht="12" customHeight="1">
      <c r="B90" s="32"/>
      <c r="C90" s="27" t="s">
        <v>21</v>
      </c>
      <c r="F90" s="25" t="str">
        <f>F14</f>
        <v xml:space="preserve"> </v>
      </c>
      <c r="I90" s="27" t="s">
        <v>23</v>
      </c>
      <c r="J90" s="49" t="str">
        <f>IF(J14="","",J14)</f>
        <v>31. 8. 2025</v>
      </c>
      <c r="L90" s="32"/>
    </row>
    <row r="91" spans="2:63" s="1" customFormat="1" ht="6.95" customHeight="1">
      <c r="B91" s="32"/>
      <c r="L91" s="32"/>
    </row>
    <row r="92" spans="2:63" s="1" customFormat="1" ht="15.2" customHeight="1">
      <c r="B92" s="32"/>
      <c r="C92" s="27" t="s">
        <v>25</v>
      </c>
      <c r="F92" s="25" t="str">
        <f>E17</f>
        <v xml:space="preserve"> </v>
      </c>
      <c r="I92" s="27" t="s">
        <v>30</v>
      </c>
      <c r="J92" s="30" t="str">
        <f>E23</f>
        <v xml:space="preserve"> </v>
      </c>
      <c r="L92" s="32"/>
    </row>
    <row r="93" spans="2:63" s="1" customFormat="1" ht="15.2" customHeight="1">
      <c r="B93" s="32"/>
      <c r="C93" s="27" t="s">
        <v>28</v>
      </c>
      <c r="F93" s="25" t="str">
        <f>IF(E20="","",E20)</f>
        <v>Vyplň údaj</v>
      </c>
      <c r="I93" s="27" t="s">
        <v>32</v>
      </c>
      <c r="J93" s="30" t="str">
        <f>E26</f>
        <v xml:space="preserve"> </v>
      </c>
      <c r="L93" s="32"/>
    </row>
    <row r="94" spans="2:63" s="1" customFormat="1" ht="10.35" customHeight="1">
      <c r="B94" s="32"/>
      <c r="L94" s="32"/>
    </row>
    <row r="95" spans="2:63" s="10" customFormat="1" ht="29.25" customHeight="1">
      <c r="B95" s="111"/>
      <c r="C95" s="112" t="s">
        <v>136</v>
      </c>
      <c r="D95" s="113" t="s">
        <v>54</v>
      </c>
      <c r="E95" s="113" t="s">
        <v>50</v>
      </c>
      <c r="F95" s="113" t="s">
        <v>51</v>
      </c>
      <c r="G95" s="113" t="s">
        <v>137</v>
      </c>
      <c r="H95" s="113" t="s">
        <v>138</v>
      </c>
      <c r="I95" s="113" t="s">
        <v>139</v>
      </c>
      <c r="J95" s="113" t="s">
        <v>122</v>
      </c>
      <c r="K95" s="114" t="s">
        <v>140</v>
      </c>
      <c r="L95" s="111"/>
      <c r="M95" s="56" t="s">
        <v>19</v>
      </c>
      <c r="N95" s="57" t="s">
        <v>39</v>
      </c>
      <c r="O95" s="57" t="s">
        <v>141</v>
      </c>
      <c r="P95" s="57" t="s">
        <v>142</v>
      </c>
      <c r="Q95" s="57" t="s">
        <v>143</v>
      </c>
      <c r="R95" s="57" t="s">
        <v>144</v>
      </c>
      <c r="S95" s="57" t="s">
        <v>145</v>
      </c>
      <c r="T95" s="58" t="s">
        <v>146</v>
      </c>
    </row>
    <row r="96" spans="2:63" s="1" customFormat="1" ht="22.9" customHeight="1">
      <c r="B96" s="32"/>
      <c r="C96" s="61" t="s">
        <v>147</v>
      </c>
      <c r="J96" s="115">
        <f>BK96</f>
        <v>0</v>
      </c>
      <c r="L96" s="32"/>
      <c r="M96" s="59"/>
      <c r="N96" s="50"/>
      <c r="O96" s="50"/>
      <c r="P96" s="116">
        <f>P97+P727</f>
        <v>0</v>
      </c>
      <c r="Q96" s="50"/>
      <c r="R96" s="116">
        <f>R97+R727</f>
        <v>237.58231087812004</v>
      </c>
      <c r="S96" s="50"/>
      <c r="T96" s="117">
        <f>T97+T727</f>
        <v>3.8760800000000005E-3</v>
      </c>
      <c r="AT96" s="17" t="s">
        <v>68</v>
      </c>
      <c r="AU96" s="17" t="s">
        <v>123</v>
      </c>
      <c r="BK96" s="118">
        <f>BK97+BK727</f>
        <v>0</v>
      </c>
    </row>
    <row r="97" spans="2:65" s="11" customFormat="1" ht="25.9" customHeight="1">
      <c r="B97" s="119"/>
      <c r="D97" s="120" t="s">
        <v>68</v>
      </c>
      <c r="E97" s="121" t="s">
        <v>148</v>
      </c>
      <c r="F97" s="121" t="s">
        <v>149</v>
      </c>
      <c r="I97" s="122"/>
      <c r="J97" s="123">
        <f>BK97</f>
        <v>0</v>
      </c>
      <c r="L97" s="119"/>
      <c r="M97" s="124"/>
      <c r="P97" s="125">
        <f>P98+P105+P689+P723</f>
        <v>0</v>
      </c>
      <c r="R97" s="125">
        <f>R98+R105+R689+R723</f>
        <v>210.86777109032005</v>
      </c>
      <c r="T97" s="126">
        <f>T98+T105+T689+T723</f>
        <v>3.8760800000000005E-3</v>
      </c>
      <c r="AR97" s="120" t="s">
        <v>76</v>
      </c>
      <c r="AT97" s="127" t="s">
        <v>68</v>
      </c>
      <c r="AU97" s="127" t="s">
        <v>69</v>
      </c>
      <c r="AY97" s="120" t="s">
        <v>150</v>
      </c>
      <c r="BK97" s="128">
        <f>BK98+BK105+BK689+BK723</f>
        <v>0</v>
      </c>
    </row>
    <row r="98" spans="2:65" s="11" customFormat="1" ht="22.9" customHeight="1">
      <c r="B98" s="119"/>
      <c r="D98" s="120" t="s">
        <v>68</v>
      </c>
      <c r="E98" s="129" t="s">
        <v>98</v>
      </c>
      <c r="F98" s="129" t="s">
        <v>579</v>
      </c>
      <c r="I98" s="122"/>
      <c r="J98" s="130">
        <f>BK98</f>
        <v>0</v>
      </c>
      <c r="L98" s="119"/>
      <c r="M98" s="124"/>
      <c r="P98" s="125">
        <f>SUM(P99:P104)</f>
        <v>0</v>
      </c>
      <c r="R98" s="125">
        <f>SUM(R99:R104)</f>
        <v>62.329511939999996</v>
      </c>
      <c r="T98" s="126">
        <f>SUM(T99:T104)</f>
        <v>0</v>
      </c>
      <c r="AR98" s="120" t="s">
        <v>76</v>
      </c>
      <c r="AT98" s="127" t="s">
        <v>68</v>
      </c>
      <c r="AU98" s="127" t="s">
        <v>76</v>
      </c>
      <c r="AY98" s="120" t="s">
        <v>150</v>
      </c>
      <c r="BK98" s="128">
        <f>SUM(BK99:BK104)</f>
        <v>0</v>
      </c>
    </row>
    <row r="99" spans="2:65" s="1" customFormat="1" ht="16.5" customHeight="1">
      <c r="B99" s="32"/>
      <c r="C99" s="131" t="s">
        <v>76</v>
      </c>
      <c r="D99" s="131" t="s">
        <v>153</v>
      </c>
      <c r="E99" s="132" t="s">
        <v>580</v>
      </c>
      <c r="F99" s="133" t="s">
        <v>581</v>
      </c>
      <c r="G99" s="134" t="s">
        <v>156</v>
      </c>
      <c r="H99" s="135">
        <v>2181.6419999999998</v>
      </c>
      <c r="I99" s="136"/>
      <c r="J99" s="137">
        <f>ROUND(I99*H99,2)</f>
        <v>0</v>
      </c>
      <c r="K99" s="133" t="s">
        <v>157</v>
      </c>
      <c r="L99" s="32"/>
      <c r="M99" s="138" t="s">
        <v>19</v>
      </c>
      <c r="N99" s="139" t="s">
        <v>40</v>
      </c>
      <c r="P99" s="140">
        <f>O99*H99</f>
        <v>0</v>
      </c>
      <c r="Q99" s="140">
        <v>2.8570000000000002E-2</v>
      </c>
      <c r="R99" s="140">
        <f>Q99*H99</f>
        <v>62.329511939999996</v>
      </c>
      <c r="S99" s="140">
        <v>0</v>
      </c>
      <c r="T99" s="141">
        <f>S99*H99</f>
        <v>0</v>
      </c>
      <c r="AR99" s="142" t="s">
        <v>158</v>
      </c>
      <c r="AT99" s="142" t="s">
        <v>153</v>
      </c>
      <c r="AU99" s="142" t="s">
        <v>78</v>
      </c>
      <c r="AY99" s="17" t="s">
        <v>150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76</v>
      </c>
      <c r="BK99" s="143">
        <f>ROUND(I99*H99,2)</f>
        <v>0</v>
      </c>
      <c r="BL99" s="17" t="s">
        <v>158</v>
      </c>
      <c r="BM99" s="142" t="s">
        <v>582</v>
      </c>
    </row>
    <row r="100" spans="2:65" s="1" customFormat="1">
      <c r="B100" s="32"/>
      <c r="D100" s="144" t="s">
        <v>160</v>
      </c>
      <c r="F100" s="145" t="s">
        <v>583</v>
      </c>
      <c r="I100" s="146"/>
      <c r="L100" s="32"/>
      <c r="M100" s="147"/>
      <c r="T100" s="53"/>
      <c r="AT100" s="17" t="s">
        <v>160</v>
      </c>
      <c r="AU100" s="17" t="s">
        <v>78</v>
      </c>
    </row>
    <row r="101" spans="2:65" s="1" customFormat="1">
      <c r="B101" s="32"/>
      <c r="D101" s="148" t="s">
        <v>162</v>
      </c>
      <c r="F101" s="149" t="s">
        <v>584</v>
      </c>
      <c r="I101" s="146"/>
      <c r="L101" s="32"/>
      <c r="M101" s="147"/>
      <c r="T101" s="53"/>
      <c r="AT101" s="17" t="s">
        <v>162</v>
      </c>
      <c r="AU101" s="17" t="s">
        <v>78</v>
      </c>
    </row>
    <row r="102" spans="2:65" s="12" customFormat="1">
      <c r="B102" s="150"/>
      <c r="D102" s="144" t="s">
        <v>164</v>
      </c>
      <c r="E102" s="151" t="s">
        <v>19</v>
      </c>
      <c r="F102" s="152" t="s">
        <v>165</v>
      </c>
      <c r="H102" s="151" t="s">
        <v>19</v>
      </c>
      <c r="I102" s="153"/>
      <c r="L102" s="150"/>
      <c r="M102" s="154"/>
      <c r="T102" s="155"/>
      <c r="AT102" s="151" t="s">
        <v>164</v>
      </c>
      <c r="AU102" s="151" t="s">
        <v>78</v>
      </c>
      <c r="AV102" s="12" t="s">
        <v>76</v>
      </c>
      <c r="AW102" s="12" t="s">
        <v>31</v>
      </c>
      <c r="AX102" s="12" t="s">
        <v>69</v>
      </c>
      <c r="AY102" s="151" t="s">
        <v>150</v>
      </c>
    </row>
    <row r="103" spans="2:65" s="12" customFormat="1">
      <c r="B103" s="150"/>
      <c r="D103" s="144" t="s">
        <v>164</v>
      </c>
      <c r="E103" s="151" t="s">
        <v>19</v>
      </c>
      <c r="F103" s="152" t="s">
        <v>585</v>
      </c>
      <c r="H103" s="151" t="s">
        <v>19</v>
      </c>
      <c r="I103" s="153"/>
      <c r="L103" s="150"/>
      <c r="M103" s="154"/>
      <c r="T103" s="155"/>
      <c r="AT103" s="151" t="s">
        <v>164</v>
      </c>
      <c r="AU103" s="151" t="s">
        <v>78</v>
      </c>
      <c r="AV103" s="12" t="s">
        <v>76</v>
      </c>
      <c r="AW103" s="12" t="s">
        <v>31</v>
      </c>
      <c r="AX103" s="12" t="s">
        <v>69</v>
      </c>
      <c r="AY103" s="151" t="s">
        <v>150</v>
      </c>
    </row>
    <row r="104" spans="2:65" s="13" customFormat="1">
      <c r="B104" s="156"/>
      <c r="D104" s="144" t="s">
        <v>164</v>
      </c>
      <c r="E104" s="157" t="s">
        <v>19</v>
      </c>
      <c r="F104" s="158" t="s">
        <v>586</v>
      </c>
      <c r="H104" s="159">
        <v>2181.6419999999998</v>
      </c>
      <c r="I104" s="160"/>
      <c r="L104" s="156"/>
      <c r="M104" s="161"/>
      <c r="T104" s="162"/>
      <c r="AT104" s="157" t="s">
        <v>164</v>
      </c>
      <c r="AU104" s="157" t="s">
        <v>78</v>
      </c>
      <c r="AV104" s="13" t="s">
        <v>78</v>
      </c>
      <c r="AW104" s="13" t="s">
        <v>31</v>
      </c>
      <c r="AX104" s="13" t="s">
        <v>76</v>
      </c>
      <c r="AY104" s="157" t="s">
        <v>150</v>
      </c>
    </row>
    <row r="105" spans="2:65" s="11" customFormat="1" ht="22.9" customHeight="1">
      <c r="B105" s="119"/>
      <c r="D105" s="120" t="s">
        <v>68</v>
      </c>
      <c r="E105" s="129" t="s">
        <v>195</v>
      </c>
      <c r="F105" s="129" t="s">
        <v>587</v>
      </c>
      <c r="I105" s="122"/>
      <c r="J105" s="130">
        <f>BK105</f>
        <v>0</v>
      </c>
      <c r="L105" s="119"/>
      <c r="M105" s="124"/>
      <c r="P105" s="125">
        <f>SUM(P106:P688)</f>
        <v>0</v>
      </c>
      <c r="R105" s="125">
        <f>SUM(R106:R688)</f>
        <v>148.53825915032004</v>
      </c>
      <c r="T105" s="126">
        <f>SUM(T106:T688)</f>
        <v>3.8760800000000005E-3</v>
      </c>
      <c r="AR105" s="120" t="s">
        <v>76</v>
      </c>
      <c r="AT105" s="127" t="s">
        <v>68</v>
      </c>
      <c r="AU105" s="127" t="s">
        <v>76</v>
      </c>
      <c r="AY105" s="120" t="s">
        <v>150</v>
      </c>
      <c r="BK105" s="128">
        <f>SUM(BK106:BK688)</f>
        <v>0</v>
      </c>
    </row>
    <row r="106" spans="2:65" s="1" customFormat="1" ht="21.75" customHeight="1">
      <c r="B106" s="32"/>
      <c r="C106" s="131" t="s">
        <v>78</v>
      </c>
      <c r="D106" s="131" t="s">
        <v>153</v>
      </c>
      <c r="E106" s="132" t="s">
        <v>588</v>
      </c>
      <c r="F106" s="133" t="s">
        <v>589</v>
      </c>
      <c r="G106" s="134" t="s">
        <v>156</v>
      </c>
      <c r="H106" s="135">
        <v>9.4830000000000005</v>
      </c>
      <c r="I106" s="136"/>
      <c r="J106" s="137">
        <f>ROUND(I106*H106,2)</f>
        <v>0</v>
      </c>
      <c r="K106" s="133" t="s">
        <v>157</v>
      </c>
      <c r="L106" s="32"/>
      <c r="M106" s="138" t="s">
        <v>19</v>
      </c>
      <c r="N106" s="139" t="s">
        <v>40</v>
      </c>
      <c r="P106" s="140">
        <f>O106*H106</f>
        <v>0</v>
      </c>
      <c r="Q106" s="140">
        <v>1.8000000000000001E-4</v>
      </c>
      <c r="R106" s="140">
        <f>Q106*H106</f>
        <v>1.7069400000000001E-3</v>
      </c>
      <c r="S106" s="140">
        <v>0</v>
      </c>
      <c r="T106" s="141">
        <f>S106*H106</f>
        <v>0</v>
      </c>
      <c r="AR106" s="142" t="s">
        <v>158</v>
      </c>
      <c r="AT106" s="142" t="s">
        <v>153</v>
      </c>
      <c r="AU106" s="142" t="s">
        <v>78</v>
      </c>
      <c r="AY106" s="17" t="s">
        <v>150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76</v>
      </c>
      <c r="BK106" s="143">
        <f>ROUND(I106*H106,2)</f>
        <v>0</v>
      </c>
      <c r="BL106" s="17" t="s">
        <v>158</v>
      </c>
      <c r="BM106" s="142" t="s">
        <v>590</v>
      </c>
    </row>
    <row r="107" spans="2:65" s="1" customFormat="1">
      <c r="B107" s="32"/>
      <c r="D107" s="144" t="s">
        <v>160</v>
      </c>
      <c r="F107" s="145" t="s">
        <v>591</v>
      </c>
      <c r="I107" s="146"/>
      <c r="L107" s="32"/>
      <c r="M107" s="147"/>
      <c r="T107" s="53"/>
      <c r="AT107" s="17" t="s">
        <v>160</v>
      </c>
      <c r="AU107" s="17" t="s">
        <v>78</v>
      </c>
    </row>
    <row r="108" spans="2:65" s="1" customFormat="1">
      <c r="B108" s="32"/>
      <c r="D108" s="148" t="s">
        <v>162</v>
      </c>
      <c r="F108" s="149" t="s">
        <v>592</v>
      </c>
      <c r="I108" s="146"/>
      <c r="L108" s="32"/>
      <c r="M108" s="147"/>
      <c r="T108" s="53"/>
      <c r="AT108" s="17" t="s">
        <v>162</v>
      </c>
      <c r="AU108" s="17" t="s">
        <v>78</v>
      </c>
    </row>
    <row r="109" spans="2:65" s="12" customFormat="1">
      <c r="B109" s="150"/>
      <c r="D109" s="144" t="s">
        <v>164</v>
      </c>
      <c r="E109" s="151" t="s">
        <v>19</v>
      </c>
      <c r="F109" s="152" t="s">
        <v>165</v>
      </c>
      <c r="H109" s="151" t="s">
        <v>19</v>
      </c>
      <c r="I109" s="153"/>
      <c r="L109" s="150"/>
      <c r="M109" s="154"/>
      <c r="T109" s="155"/>
      <c r="AT109" s="151" t="s">
        <v>164</v>
      </c>
      <c r="AU109" s="151" t="s">
        <v>78</v>
      </c>
      <c r="AV109" s="12" t="s">
        <v>76</v>
      </c>
      <c r="AW109" s="12" t="s">
        <v>31</v>
      </c>
      <c r="AX109" s="12" t="s">
        <v>69</v>
      </c>
      <c r="AY109" s="151" t="s">
        <v>150</v>
      </c>
    </row>
    <row r="110" spans="2:65" s="12" customFormat="1">
      <c r="B110" s="150"/>
      <c r="D110" s="144" t="s">
        <v>164</v>
      </c>
      <c r="E110" s="151" t="s">
        <v>19</v>
      </c>
      <c r="F110" s="152" t="s">
        <v>593</v>
      </c>
      <c r="H110" s="151" t="s">
        <v>19</v>
      </c>
      <c r="I110" s="153"/>
      <c r="L110" s="150"/>
      <c r="M110" s="154"/>
      <c r="T110" s="155"/>
      <c r="AT110" s="151" t="s">
        <v>164</v>
      </c>
      <c r="AU110" s="151" t="s">
        <v>78</v>
      </c>
      <c r="AV110" s="12" t="s">
        <v>76</v>
      </c>
      <c r="AW110" s="12" t="s">
        <v>31</v>
      </c>
      <c r="AX110" s="12" t="s">
        <v>69</v>
      </c>
      <c r="AY110" s="151" t="s">
        <v>150</v>
      </c>
    </row>
    <row r="111" spans="2:65" s="13" customFormat="1">
      <c r="B111" s="156"/>
      <c r="D111" s="144" t="s">
        <v>164</v>
      </c>
      <c r="E111" s="157" t="s">
        <v>19</v>
      </c>
      <c r="F111" s="158" t="s">
        <v>594</v>
      </c>
      <c r="H111" s="159">
        <v>2.1150000000000002</v>
      </c>
      <c r="I111" s="160"/>
      <c r="L111" s="156"/>
      <c r="M111" s="161"/>
      <c r="T111" s="162"/>
      <c r="AT111" s="157" t="s">
        <v>164</v>
      </c>
      <c r="AU111" s="157" t="s">
        <v>78</v>
      </c>
      <c r="AV111" s="13" t="s">
        <v>78</v>
      </c>
      <c r="AW111" s="13" t="s">
        <v>31</v>
      </c>
      <c r="AX111" s="13" t="s">
        <v>69</v>
      </c>
      <c r="AY111" s="157" t="s">
        <v>150</v>
      </c>
    </row>
    <row r="112" spans="2:65" s="13" customFormat="1">
      <c r="B112" s="156"/>
      <c r="D112" s="144" t="s">
        <v>164</v>
      </c>
      <c r="E112" s="157" t="s">
        <v>19</v>
      </c>
      <c r="F112" s="158" t="s">
        <v>595</v>
      </c>
      <c r="H112" s="159">
        <v>7.3680000000000003</v>
      </c>
      <c r="I112" s="160"/>
      <c r="L112" s="156"/>
      <c r="M112" s="161"/>
      <c r="T112" s="162"/>
      <c r="AT112" s="157" t="s">
        <v>164</v>
      </c>
      <c r="AU112" s="157" t="s">
        <v>78</v>
      </c>
      <c r="AV112" s="13" t="s">
        <v>78</v>
      </c>
      <c r="AW112" s="13" t="s">
        <v>31</v>
      </c>
      <c r="AX112" s="13" t="s">
        <v>69</v>
      </c>
      <c r="AY112" s="157" t="s">
        <v>150</v>
      </c>
    </row>
    <row r="113" spans="2:65" s="14" customFormat="1">
      <c r="B113" s="163"/>
      <c r="D113" s="144" t="s">
        <v>164</v>
      </c>
      <c r="E113" s="164" t="s">
        <v>19</v>
      </c>
      <c r="F113" s="165" t="s">
        <v>171</v>
      </c>
      <c r="H113" s="166">
        <v>9.4830000000000005</v>
      </c>
      <c r="I113" s="167"/>
      <c r="L113" s="163"/>
      <c r="M113" s="168"/>
      <c r="T113" s="169"/>
      <c r="AT113" s="164" t="s">
        <v>164</v>
      </c>
      <c r="AU113" s="164" t="s">
        <v>78</v>
      </c>
      <c r="AV113" s="14" t="s">
        <v>158</v>
      </c>
      <c r="AW113" s="14" t="s">
        <v>31</v>
      </c>
      <c r="AX113" s="14" t="s">
        <v>76</v>
      </c>
      <c r="AY113" s="164" t="s">
        <v>150</v>
      </c>
    </row>
    <row r="114" spans="2:65" s="1" customFormat="1" ht="16.5" customHeight="1">
      <c r="B114" s="32"/>
      <c r="C114" s="131" t="s">
        <v>98</v>
      </c>
      <c r="D114" s="131" t="s">
        <v>153</v>
      </c>
      <c r="E114" s="132" t="s">
        <v>596</v>
      </c>
      <c r="F114" s="133" t="s">
        <v>597</v>
      </c>
      <c r="G114" s="134" t="s">
        <v>156</v>
      </c>
      <c r="H114" s="135">
        <v>1090.8209999999999</v>
      </c>
      <c r="I114" s="136"/>
      <c r="J114" s="137">
        <f>ROUND(I114*H114,2)</f>
        <v>0</v>
      </c>
      <c r="K114" s="133" t="s">
        <v>157</v>
      </c>
      <c r="L114" s="32"/>
      <c r="M114" s="138" t="s">
        <v>19</v>
      </c>
      <c r="N114" s="139" t="s">
        <v>40</v>
      </c>
      <c r="P114" s="140">
        <f>O114*H114</f>
        <v>0</v>
      </c>
      <c r="Q114" s="140">
        <v>2.3630000000000002E-2</v>
      </c>
      <c r="R114" s="140">
        <f>Q114*H114</f>
        <v>25.776100230000001</v>
      </c>
      <c r="S114" s="140">
        <v>0</v>
      </c>
      <c r="T114" s="141">
        <f>S114*H114</f>
        <v>0</v>
      </c>
      <c r="AR114" s="142" t="s">
        <v>158</v>
      </c>
      <c r="AT114" s="142" t="s">
        <v>153</v>
      </c>
      <c r="AU114" s="142" t="s">
        <v>78</v>
      </c>
      <c r="AY114" s="17" t="s">
        <v>150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76</v>
      </c>
      <c r="BK114" s="143">
        <f>ROUND(I114*H114,2)</f>
        <v>0</v>
      </c>
      <c r="BL114" s="17" t="s">
        <v>158</v>
      </c>
      <c r="BM114" s="142" t="s">
        <v>598</v>
      </c>
    </row>
    <row r="115" spans="2:65" s="1" customFormat="1">
      <c r="B115" s="32"/>
      <c r="D115" s="144" t="s">
        <v>160</v>
      </c>
      <c r="F115" s="145" t="s">
        <v>599</v>
      </c>
      <c r="I115" s="146"/>
      <c r="L115" s="32"/>
      <c r="M115" s="147"/>
      <c r="T115" s="53"/>
      <c r="AT115" s="17" t="s">
        <v>160</v>
      </c>
      <c r="AU115" s="17" t="s">
        <v>78</v>
      </c>
    </row>
    <row r="116" spans="2:65" s="1" customFormat="1">
      <c r="B116" s="32"/>
      <c r="D116" s="148" t="s">
        <v>162</v>
      </c>
      <c r="F116" s="149" t="s">
        <v>600</v>
      </c>
      <c r="I116" s="146"/>
      <c r="L116" s="32"/>
      <c r="M116" s="147"/>
      <c r="T116" s="53"/>
      <c r="AT116" s="17" t="s">
        <v>162</v>
      </c>
      <c r="AU116" s="17" t="s">
        <v>78</v>
      </c>
    </row>
    <row r="117" spans="2:65" s="12" customFormat="1">
      <c r="B117" s="150"/>
      <c r="D117" s="144" t="s">
        <v>164</v>
      </c>
      <c r="E117" s="151" t="s">
        <v>19</v>
      </c>
      <c r="F117" s="152" t="s">
        <v>165</v>
      </c>
      <c r="H117" s="151" t="s">
        <v>19</v>
      </c>
      <c r="I117" s="153"/>
      <c r="L117" s="150"/>
      <c r="M117" s="154"/>
      <c r="T117" s="155"/>
      <c r="AT117" s="151" t="s">
        <v>164</v>
      </c>
      <c r="AU117" s="151" t="s">
        <v>78</v>
      </c>
      <c r="AV117" s="12" t="s">
        <v>76</v>
      </c>
      <c r="AW117" s="12" t="s">
        <v>31</v>
      </c>
      <c r="AX117" s="12" t="s">
        <v>69</v>
      </c>
      <c r="AY117" s="151" t="s">
        <v>150</v>
      </c>
    </row>
    <row r="118" spans="2:65" s="12" customFormat="1">
      <c r="B118" s="150"/>
      <c r="D118" s="144" t="s">
        <v>164</v>
      </c>
      <c r="E118" s="151" t="s">
        <v>19</v>
      </c>
      <c r="F118" s="152" t="s">
        <v>601</v>
      </c>
      <c r="H118" s="151" t="s">
        <v>19</v>
      </c>
      <c r="I118" s="153"/>
      <c r="L118" s="150"/>
      <c r="M118" s="154"/>
      <c r="T118" s="155"/>
      <c r="AT118" s="151" t="s">
        <v>164</v>
      </c>
      <c r="AU118" s="151" t="s">
        <v>78</v>
      </c>
      <c r="AV118" s="12" t="s">
        <v>76</v>
      </c>
      <c r="AW118" s="12" t="s">
        <v>31</v>
      </c>
      <c r="AX118" s="12" t="s">
        <v>69</v>
      </c>
      <c r="AY118" s="151" t="s">
        <v>150</v>
      </c>
    </row>
    <row r="119" spans="2:65" s="13" customFormat="1">
      <c r="B119" s="156"/>
      <c r="D119" s="144" t="s">
        <v>164</v>
      </c>
      <c r="E119" s="157" t="s">
        <v>19</v>
      </c>
      <c r="F119" s="158" t="s">
        <v>602</v>
      </c>
      <c r="H119" s="159">
        <v>1090.8209999999999</v>
      </c>
      <c r="I119" s="160"/>
      <c r="L119" s="156"/>
      <c r="M119" s="161"/>
      <c r="T119" s="162"/>
      <c r="AT119" s="157" t="s">
        <v>164</v>
      </c>
      <c r="AU119" s="157" t="s">
        <v>78</v>
      </c>
      <c r="AV119" s="13" t="s">
        <v>78</v>
      </c>
      <c r="AW119" s="13" t="s">
        <v>31</v>
      </c>
      <c r="AX119" s="13" t="s">
        <v>76</v>
      </c>
      <c r="AY119" s="157" t="s">
        <v>150</v>
      </c>
    </row>
    <row r="120" spans="2:65" s="1" customFormat="1" ht="16.5" customHeight="1">
      <c r="B120" s="32"/>
      <c r="C120" s="131" t="s">
        <v>158</v>
      </c>
      <c r="D120" s="131" t="s">
        <v>153</v>
      </c>
      <c r="E120" s="132" t="s">
        <v>603</v>
      </c>
      <c r="F120" s="133" t="s">
        <v>604</v>
      </c>
      <c r="G120" s="134" t="s">
        <v>156</v>
      </c>
      <c r="H120" s="135">
        <v>1394.222</v>
      </c>
      <c r="I120" s="136"/>
      <c r="J120" s="137">
        <f>ROUND(I120*H120,2)</f>
        <v>0</v>
      </c>
      <c r="K120" s="133" t="s">
        <v>157</v>
      </c>
      <c r="L120" s="32"/>
      <c r="M120" s="138" t="s">
        <v>19</v>
      </c>
      <c r="N120" s="139" t="s">
        <v>40</v>
      </c>
      <c r="P120" s="140">
        <f>O120*H120</f>
        <v>0</v>
      </c>
      <c r="Q120" s="140">
        <v>2.63E-4</v>
      </c>
      <c r="R120" s="140">
        <f>Q120*H120</f>
        <v>0.36668038599999997</v>
      </c>
      <c r="S120" s="140">
        <v>0</v>
      </c>
      <c r="T120" s="141">
        <f>S120*H120</f>
        <v>0</v>
      </c>
      <c r="AR120" s="142" t="s">
        <v>158</v>
      </c>
      <c r="AT120" s="142" t="s">
        <v>153</v>
      </c>
      <c r="AU120" s="142" t="s">
        <v>78</v>
      </c>
      <c r="AY120" s="17" t="s">
        <v>150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76</v>
      </c>
      <c r="BK120" s="143">
        <f>ROUND(I120*H120,2)</f>
        <v>0</v>
      </c>
      <c r="BL120" s="17" t="s">
        <v>158</v>
      </c>
      <c r="BM120" s="142" t="s">
        <v>605</v>
      </c>
    </row>
    <row r="121" spans="2:65" s="1" customFormat="1">
      <c r="B121" s="32"/>
      <c r="D121" s="144" t="s">
        <v>160</v>
      </c>
      <c r="F121" s="145" t="s">
        <v>606</v>
      </c>
      <c r="I121" s="146"/>
      <c r="L121" s="32"/>
      <c r="M121" s="147"/>
      <c r="T121" s="53"/>
      <c r="AT121" s="17" t="s">
        <v>160</v>
      </c>
      <c r="AU121" s="17" t="s">
        <v>78</v>
      </c>
    </row>
    <row r="122" spans="2:65" s="1" customFormat="1">
      <c r="B122" s="32"/>
      <c r="D122" s="148" t="s">
        <v>162</v>
      </c>
      <c r="F122" s="149" t="s">
        <v>607</v>
      </c>
      <c r="I122" s="146"/>
      <c r="L122" s="32"/>
      <c r="M122" s="147"/>
      <c r="T122" s="53"/>
      <c r="AT122" s="17" t="s">
        <v>162</v>
      </c>
      <c r="AU122" s="17" t="s">
        <v>78</v>
      </c>
    </row>
    <row r="123" spans="2:65" s="12" customFormat="1">
      <c r="B123" s="150"/>
      <c r="D123" s="144" t="s">
        <v>164</v>
      </c>
      <c r="E123" s="151" t="s">
        <v>19</v>
      </c>
      <c r="F123" s="152" t="s">
        <v>165</v>
      </c>
      <c r="H123" s="151" t="s">
        <v>19</v>
      </c>
      <c r="I123" s="153"/>
      <c r="L123" s="150"/>
      <c r="M123" s="154"/>
      <c r="T123" s="155"/>
      <c r="AT123" s="151" t="s">
        <v>164</v>
      </c>
      <c r="AU123" s="151" t="s">
        <v>78</v>
      </c>
      <c r="AV123" s="12" t="s">
        <v>76</v>
      </c>
      <c r="AW123" s="12" t="s">
        <v>31</v>
      </c>
      <c r="AX123" s="12" t="s">
        <v>69</v>
      </c>
      <c r="AY123" s="151" t="s">
        <v>150</v>
      </c>
    </row>
    <row r="124" spans="2:65" s="12" customFormat="1">
      <c r="B124" s="150"/>
      <c r="D124" s="144" t="s">
        <v>164</v>
      </c>
      <c r="E124" s="151" t="s">
        <v>19</v>
      </c>
      <c r="F124" s="152" t="s">
        <v>608</v>
      </c>
      <c r="H124" s="151" t="s">
        <v>19</v>
      </c>
      <c r="I124" s="153"/>
      <c r="L124" s="150"/>
      <c r="M124" s="154"/>
      <c r="T124" s="155"/>
      <c r="AT124" s="151" t="s">
        <v>164</v>
      </c>
      <c r="AU124" s="151" t="s">
        <v>78</v>
      </c>
      <c r="AV124" s="12" t="s">
        <v>76</v>
      </c>
      <c r="AW124" s="12" t="s">
        <v>31</v>
      </c>
      <c r="AX124" s="12" t="s">
        <v>69</v>
      </c>
      <c r="AY124" s="151" t="s">
        <v>150</v>
      </c>
    </row>
    <row r="125" spans="2:65" s="12" customFormat="1">
      <c r="B125" s="150"/>
      <c r="D125" s="144" t="s">
        <v>164</v>
      </c>
      <c r="E125" s="151" t="s">
        <v>19</v>
      </c>
      <c r="F125" s="152" t="s">
        <v>345</v>
      </c>
      <c r="H125" s="151" t="s">
        <v>19</v>
      </c>
      <c r="I125" s="153"/>
      <c r="L125" s="150"/>
      <c r="M125" s="154"/>
      <c r="T125" s="155"/>
      <c r="AT125" s="151" t="s">
        <v>164</v>
      </c>
      <c r="AU125" s="151" t="s">
        <v>78</v>
      </c>
      <c r="AV125" s="12" t="s">
        <v>76</v>
      </c>
      <c r="AW125" s="12" t="s">
        <v>31</v>
      </c>
      <c r="AX125" s="12" t="s">
        <v>69</v>
      </c>
      <c r="AY125" s="151" t="s">
        <v>150</v>
      </c>
    </row>
    <row r="126" spans="2:65" s="13" customFormat="1">
      <c r="B126" s="156"/>
      <c r="D126" s="144" t="s">
        <v>164</v>
      </c>
      <c r="E126" s="157" t="s">
        <v>19</v>
      </c>
      <c r="F126" s="158" t="s">
        <v>609</v>
      </c>
      <c r="H126" s="159">
        <v>166.15</v>
      </c>
      <c r="I126" s="160"/>
      <c r="L126" s="156"/>
      <c r="M126" s="161"/>
      <c r="T126" s="162"/>
      <c r="AT126" s="157" t="s">
        <v>164</v>
      </c>
      <c r="AU126" s="157" t="s">
        <v>78</v>
      </c>
      <c r="AV126" s="13" t="s">
        <v>78</v>
      </c>
      <c r="AW126" s="13" t="s">
        <v>31</v>
      </c>
      <c r="AX126" s="13" t="s">
        <v>69</v>
      </c>
      <c r="AY126" s="157" t="s">
        <v>150</v>
      </c>
    </row>
    <row r="127" spans="2:65" s="13" customFormat="1">
      <c r="B127" s="156"/>
      <c r="D127" s="144" t="s">
        <v>164</v>
      </c>
      <c r="E127" s="157" t="s">
        <v>19</v>
      </c>
      <c r="F127" s="158" t="s">
        <v>610</v>
      </c>
      <c r="H127" s="159">
        <v>-27.413</v>
      </c>
      <c r="I127" s="160"/>
      <c r="L127" s="156"/>
      <c r="M127" s="161"/>
      <c r="T127" s="162"/>
      <c r="AT127" s="157" t="s">
        <v>164</v>
      </c>
      <c r="AU127" s="157" t="s">
        <v>78</v>
      </c>
      <c r="AV127" s="13" t="s">
        <v>78</v>
      </c>
      <c r="AW127" s="13" t="s">
        <v>31</v>
      </c>
      <c r="AX127" s="13" t="s">
        <v>69</v>
      </c>
      <c r="AY127" s="157" t="s">
        <v>150</v>
      </c>
    </row>
    <row r="128" spans="2:65" s="13" customFormat="1">
      <c r="B128" s="156"/>
      <c r="D128" s="144" t="s">
        <v>164</v>
      </c>
      <c r="E128" s="157" t="s">
        <v>19</v>
      </c>
      <c r="F128" s="158" t="s">
        <v>611</v>
      </c>
      <c r="H128" s="159">
        <v>44.8</v>
      </c>
      <c r="I128" s="160"/>
      <c r="L128" s="156"/>
      <c r="M128" s="161"/>
      <c r="T128" s="162"/>
      <c r="AT128" s="157" t="s">
        <v>164</v>
      </c>
      <c r="AU128" s="157" t="s">
        <v>78</v>
      </c>
      <c r="AV128" s="13" t="s">
        <v>78</v>
      </c>
      <c r="AW128" s="13" t="s">
        <v>31</v>
      </c>
      <c r="AX128" s="13" t="s">
        <v>69</v>
      </c>
      <c r="AY128" s="157" t="s">
        <v>150</v>
      </c>
    </row>
    <row r="129" spans="2:51" s="13" customFormat="1">
      <c r="B129" s="156"/>
      <c r="D129" s="144" t="s">
        <v>164</v>
      </c>
      <c r="E129" s="157" t="s">
        <v>19</v>
      </c>
      <c r="F129" s="158" t="s">
        <v>612</v>
      </c>
      <c r="H129" s="159">
        <v>-9.36</v>
      </c>
      <c r="I129" s="160"/>
      <c r="L129" s="156"/>
      <c r="M129" s="161"/>
      <c r="T129" s="162"/>
      <c r="AT129" s="157" t="s">
        <v>164</v>
      </c>
      <c r="AU129" s="157" t="s">
        <v>78</v>
      </c>
      <c r="AV129" s="13" t="s">
        <v>78</v>
      </c>
      <c r="AW129" s="13" t="s">
        <v>31</v>
      </c>
      <c r="AX129" s="13" t="s">
        <v>69</v>
      </c>
      <c r="AY129" s="157" t="s">
        <v>150</v>
      </c>
    </row>
    <row r="130" spans="2:51" s="12" customFormat="1">
      <c r="B130" s="150"/>
      <c r="D130" s="144" t="s">
        <v>164</v>
      </c>
      <c r="E130" s="151" t="s">
        <v>19</v>
      </c>
      <c r="F130" s="152" t="s">
        <v>355</v>
      </c>
      <c r="H130" s="151" t="s">
        <v>19</v>
      </c>
      <c r="I130" s="153"/>
      <c r="L130" s="150"/>
      <c r="M130" s="154"/>
      <c r="T130" s="155"/>
      <c r="AT130" s="151" t="s">
        <v>164</v>
      </c>
      <c r="AU130" s="151" t="s">
        <v>78</v>
      </c>
      <c r="AV130" s="12" t="s">
        <v>76</v>
      </c>
      <c r="AW130" s="12" t="s">
        <v>31</v>
      </c>
      <c r="AX130" s="12" t="s">
        <v>69</v>
      </c>
      <c r="AY130" s="151" t="s">
        <v>150</v>
      </c>
    </row>
    <row r="131" spans="2:51" s="13" customFormat="1">
      <c r="B131" s="156"/>
      <c r="D131" s="144" t="s">
        <v>164</v>
      </c>
      <c r="E131" s="157" t="s">
        <v>19</v>
      </c>
      <c r="F131" s="158" t="s">
        <v>613</v>
      </c>
      <c r="H131" s="159">
        <v>219.42</v>
      </c>
      <c r="I131" s="160"/>
      <c r="L131" s="156"/>
      <c r="M131" s="161"/>
      <c r="T131" s="162"/>
      <c r="AT131" s="157" t="s">
        <v>164</v>
      </c>
      <c r="AU131" s="157" t="s">
        <v>78</v>
      </c>
      <c r="AV131" s="13" t="s">
        <v>78</v>
      </c>
      <c r="AW131" s="13" t="s">
        <v>31</v>
      </c>
      <c r="AX131" s="13" t="s">
        <v>69</v>
      </c>
      <c r="AY131" s="157" t="s">
        <v>150</v>
      </c>
    </row>
    <row r="132" spans="2:51" s="13" customFormat="1">
      <c r="B132" s="156"/>
      <c r="D132" s="144" t="s">
        <v>164</v>
      </c>
      <c r="E132" s="157" t="s">
        <v>19</v>
      </c>
      <c r="F132" s="158" t="s">
        <v>614</v>
      </c>
      <c r="H132" s="159">
        <v>-19.98</v>
      </c>
      <c r="I132" s="160"/>
      <c r="L132" s="156"/>
      <c r="M132" s="161"/>
      <c r="T132" s="162"/>
      <c r="AT132" s="157" t="s">
        <v>164</v>
      </c>
      <c r="AU132" s="157" t="s">
        <v>78</v>
      </c>
      <c r="AV132" s="13" t="s">
        <v>78</v>
      </c>
      <c r="AW132" s="13" t="s">
        <v>31</v>
      </c>
      <c r="AX132" s="13" t="s">
        <v>69</v>
      </c>
      <c r="AY132" s="157" t="s">
        <v>150</v>
      </c>
    </row>
    <row r="133" spans="2:51" s="13" customFormat="1">
      <c r="B133" s="156"/>
      <c r="D133" s="144" t="s">
        <v>164</v>
      </c>
      <c r="E133" s="157" t="s">
        <v>19</v>
      </c>
      <c r="F133" s="158" t="s">
        <v>615</v>
      </c>
      <c r="H133" s="159">
        <v>220.48</v>
      </c>
      <c r="I133" s="160"/>
      <c r="L133" s="156"/>
      <c r="M133" s="161"/>
      <c r="T133" s="162"/>
      <c r="AT133" s="157" t="s">
        <v>164</v>
      </c>
      <c r="AU133" s="157" t="s">
        <v>78</v>
      </c>
      <c r="AV133" s="13" t="s">
        <v>78</v>
      </c>
      <c r="AW133" s="13" t="s">
        <v>31</v>
      </c>
      <c r="AX133" s="13" t="s">
        <v>69</v>
      </c>
      <c r="AY133" s="157" t="s">
        <v>150</v>
      </c>
    </row>
    <row r="134" spans="2:51" s="13" customFormat="1">
      <c r="B134" s="156"/>
      <c r="D134" s="144" t="s">
        <v>164</v>
      </c>
      <c r="E134" s="157" t="s">
        <v>19</v>
      </c>
      <c r="F134" s="158" t="s">
        <v>616</v>
      </c>
      <c r="H134" s="159">
        <v>-66.959999999999994</v>
      </c>
      <c r="I134" s="160"/>
      <c r="L134" s="156"/>
      <c r="M134" s="161"/>
      <c r="T134" s="162"/>
      <c r="AT134" s="157" t="s">
        <v>164</v>
      </c>
      <c r="AU134" s="157" t="s">
        <v>78</v>
      </c>
      <c r="AV134" s="13" t="s">
        <v>78</v>
      </c>
      <c r="AW134" s="13" t="s">
        <v>31</v>
      </c>
      <c r="AX134" s="13" t="s">
        <v>69</v>
      </c>
      <c r="AY134" s="157" t="s">
        <v>150</v>
      </c>
    </row>
    <row r="135" spans="2:51" s="13" customFormat="1">
      <c r="B135" s="156"/>
      <c r="D135" s="144" t="s">
        <v>164</v>
      </c>
      <c r="E135" s="157" t="s">
        <v>19</v>
      </c>
      <c r="F135" s="158" t="s">
        <v>617</v>
      </c>
      <c r="H135" s="159">
        <v>54.25</v>
      </c>
      <c r="I135" s="160"/>
      <c r="L135" s="156"/>
      <c r="M135" s="161"/>
      <c r="T135" s="162"/>
      <c r="AT135" s="157" t="s">
        <v>164</v>
      </c>
      <c r="AU135" s="157" t="s">
        <v>78</v>
      </c>
      <c r="AV135" s="13" t="s">
        <v>78</v>
      </c>
      <c r="AW135" s="13" t="s">
        <v>31</v>
      </c>
      <c r="AX135" s="13" t="s">
        <v>69</v>
      </c>
      <c r="AY135" s="157" t="s">
        <v>150</v>
      </c>
    </row>
    <row r="136" spans="2:51" s="13" customFormat="1">
      <c r="B136" s="156"/>
      <c r="D136" s="144" t="s">
        <v>164</v>
      </c>
      <c r="E136" s="157" t="s">
        <v>19</v>
      </c>
      <c r="F136" s="158" t="s">
        <v>618</v>
      </c>
      <c r="H136" s="159">
        <v>-10.8</v>
      </c>
      <c r="I136" s="160"/>
      <c r="L136" s="156"/>
      <c r="M136" s="161"/>
      <c r="T136" s="162"/>
      <c r="AT136" s="157" t="s">
        <v>164</v>
      </c>
      <c r="AU136" s="157" t="s">
        <v>78</v>
      </c>
      <c r="AV136" s="13" t="s">
        <v>78</v>
      </c>
      <c r="AW136" s="13" t="s">
        <v>31</v>
      </c>
      <c r="AX136" s="13" t="s">
        <v>69</v>
      </c>
      <c r="AY136" s="157" t="s">
        <v>150</v>
      </c>
    </row>
    <row r="137" spans="2:51" s="13" customFormat="1">
      <c r="B137" s="156"/>
      <c r="D137" s="144" t="s">
        <v>164</v>
      </c>
      <c r="E137" s="157" t="s">
        <v>19</v>
      </c>
      <c r="F137" s="158" t="s">
        <v>619</v>
      </c>
      <c r="H137" s="159">
        <v>50.84</v>
      </c>
      <c r="I137" s="160"/>
      <c r="L137" s="156"/>
      <c r="M137" s="161"/>
      <c r="T137" s="162"/>
      <c r="AT137" s="157" t="s">
        <v>164</v>
      </c>
      <c r="AU137" s="157" t="s">
        <v>78</v>
      </c>
      <c r="AV137" s="13" t="s">
        <v>78</v>
      </c>
      <c r="AW137" s="13" t="s">
        <v>31</v>
      </c>
      <c r="AX137" s="13" t="s">
        <v>69</v>
      </c>
      <c r="AY137" s="157" t="s">
        <v>150</v>
      </c>
    </row>
    <row r="138" spans="2:51" s="13" customFormat="1">
      <c r="B138" s="156"/>
      <c r="D138" s="144" t="s">
        <v>164</v>
      </c>
      <c r="E138" s="157" t="s">
        <v>19</v>
      </c>
      <c r="F138" s="158" t="s">
        <v>618</v>
      </c>
      <c r="H138" s="159">
        <v>-10.8</v>
      </c>
      <c r="I138" s="160"/>
      <c r="L138" s="156"/>
      <c r="M138" s="161"/>
      <c r="T138" s="162"/>
      <c r="AT138" s="157" t="s">
        <v>164</v>
      </c>
      <c r="AU138" s="157" t="s">
        <v>78</v>
      </c>
      <c r="AV138" s="13" t="s">
        <v>78</v>
      </c>
      <c r="AW138" s="13" t="s">
        <v>31</v>
      </c>
      <c r="AX138" s="13" t="s">
        <v>69</v>
      </c>
      <c r="AY138" s="157" t="s">
        <v>150</v>
      </c>
    </row>
    <row r="139" spans="2:51" s="12" customFormat="1">
      <c r="B139" s="150"/>
      <c r="D139" s="144" t="s">
        <v>164</v>
      </c>
      <c r="E139" s="151" t="s">
        <v>19</v>
      </c>
      <c r="F139" s="152" t="s">
        <v>620</v>
      </c>
      <c r="H139" s="151" t="s">
        <v>19</v>
      </c>
      <c r="I139" s="153"/>
      <c r="L139" s="150"/>
      <c r="M139" s="154"/>
      <c r="T139" s="155"/>
      <c r="AT139" s="151" t="s">
        <v>164</v>
      </c>
      <c r="AU139" s="151" t="s">
        <v>78</v>
      </c>
      <c r="AV139" s="12" t="s">
        <v>76</v>
      </c>
      <c r="AW139" s="12" t="s">
        <v>31</v>
      </c>
      <c r="AX139" s="12" t="s">
        <v>69</v>
      </c>
      <c r="AY139" s="151" t="s">
        <v>150</v>
      </c>
    </row>
    <row r="140" spans="2:51" s="13" customFormat="1">
      <c r="B140" s="156"/>
      <c r="D140" s="144" t="s">
        <v>164</v>
      </c>
      <c r="E140" s="157" t="s">
        <v>19</v>
      </c>
      <c r="F140" s="158" t="s">
        <v>621</v>
      </c>
      <c r="H140" s="159">
        <v>192.41</v>
      </c>
      <c r="I140" s="160"/>
      <c r="L140" s="156"/>
      <c r="M140" s="161"/>
      <c r="T140" s="162"/>
      <c r="AT140" s="157" t="s">
        <v>164</v>
      </c>
      <c r="AU140" s="157" t="s">
        <v>78</v>
      </c>
      <c r="AV140" s="13" t="s">
        <v>78</v>
      </c>
      <c r="AW140" s="13" t="s">
        <v>31</v>
      </c>
      <c r="AX140" s="13" t="s">
        <v>69</v>
      </c>
      <c r="AY140" s="157" t="s">
        <v>150</v>
      </c>
    </row>
    <row r="141" spans="2:51" s="13" customFormat="1">
      <c r="B141" s="156"/>
      <c r="D141" s="144" t="s">
        <v>164</v>
      </c>
      <c r="E141" s="157" t="s">
        <v>19</v>
      </c>
      <c r="F141" s="158" t="s">
        <v>622</v>
      </c>
      <c r="H141" s="159">
        <v>-8.84</v>
      </c>
      <c r="I141" s="160"/>
      <c r="L141" s="156"/>
      <c r="M141" s="161"/>
      <c r="T141" s="162"/>
      <c r="AT141" s="157" t="s">
        <v>164</v>
      </c>
      <c r="AU141" s="157" t="s">
        <v>78</v>
      </c>
      <c r="AV141" s="13" t="s">
        <v>78</v>
      </c>
      <c r="AW141" s="13" t="s">
        <v>31</v>
      </c>
      <c r="AX141" s="13" t="s">
        <v>69</v>
      </c>
      <c r="AY141" s="157" t="s">
        <v>150</v>
      </c>
    </row>
    <row r="142" spans="2:51" s="13" customFormat="1">
      <c r="B142" s="156"/>
      <c r="D142" s="144" t="s">
        <v>164</v>
      </c>
      <c r="E142" s="157" t="s">
        <v>19</v>
      </c>
      <c r="F142" s="158" t="s">
        <v>623</v>
      </c>
      <c r="H142" s="159">
        <v>-39.6</v>
      </c>
      <c r="I142" s="160"/>
      <c r="L142" s="156"/>
      <c r="M142" s="161"/>
      <c r="T142" s="162"/>
      <c r="AT142" s="157" t="s">
        <v>164</v>
      </c>
      <c r="AU142" s="157" t="s">
        <v>78</v>
      </c>
      <c r="AV142" s="13" t="s">
        <v>78</v>
      </c>
      <c r="AW142" s="13" t="s">
        <v>31</v>
      </c>
      <c r="AX142" s="13" t="s">
        <v>69</v>
      </c>
      <c r="AY142" s="157" t="s">
        <v>150</v>
      </c>
    </row>
    <row r="143" spans="2:51" s="12" customFormat="1">
      <c r="B143" s="150"/>
      <c r="D143" s="144" t="s">
        <v>164</v>
      </c>
      <c r="E143" s="151" t="s">
        <v>19</v>
      </c>
      <c r="F143" s="152" t="s">
        <v>366</v>
      </c>
      <c r="H143" s="151" t="s">
        <v>19</v>
      </c>
      <c r="I143" s="153"/>
      <c r="L143" s="150"/>
      <c r="M143" s="154"/>
      <c r="T143" s="155"/>
      <c r="AT143" s="151" t="s">
        <v>164</v>
      </c>
      <c r="AU143" s="151" t="s">
        <v>78</v>
      </c>
      <c r="AV143" s="12" t="s">
        <v>76</v>
      </c>
      <c r="AW143" s="12" t="s">
        <v>31</v>
      </c>
      <c r="AX143" s="12" t="s">
        <v>69</v>
      </c>
      <c r="AY143" s="151" t="s">
        <v>150</v>
      </c>
    </row>
    <row r="144" spans="2:51" s="13" customFormat="1">
      <c r="B144" s="156"/>
      <c r="D144" s="144" t="s">
        <v>164</v>
      </c>
      <c r="E144" s="157" t="s">
        <v>19</v>
      </c>
      <c r="F144" s="158" t="s">
        <v>624</v>
      </c>
      <c r="H144" s="159">
        <v>26.84</v>
      </c>
      <c r="I144" s="160"/>
      <c r="L144" s="156"/>
      <c r="M144" s="161"/>
      <c r="T144" s="162"/>
      <c r="AT144" s="157" t="s">
        <v>164</v>
      </c>
      <c r="AU144" s="157" t="s">
        <v>78</v>
      </c>
      <c r="AV144" s="13" t="s">
        <v>78</v>
      </c>
      <c r="AW144" s="13" t="s">
        <v>31</v>
      </c>
      <c r="AX144" s="13" t="s">
        <v>69</v>
      </c>
      <c r="AY144" s="157" t="s">
        <v>150</v>
      </c>
    </row>
    <row r="145" spans="2:51" s="13" customFormat="1">
      <c r="B145" s="156"/>
      <c r="D145" s="144" t="s">
        <v>164</v>
      </c>
      <c r="E145" s="157" t="s">
        <v>19</v>
      </c>
      <c r="F145" s="158" t="s">
        <v>625</v>
      </c>
      <c r="H145" s="159">
        <v>-12.78</v>
      </c>
      <c r="I145" s="160"/>
      <c r="L145" s="156"/>
      <c r="M145" s="161"/>
      <c r="T145" s="162"/>
      <c r="AT145" s="157" t="s">
        <v>164</v>
      </c>
      <c r="AU145" s="157" t="s">
        <v>78</v>
      </c>
      <c r="AV145" s="13" t="s">
        <v>78</v>
      </c>
      <c r="AW145" s="13" t="s">
        <v>31</v>
      </c>
      <c r="AX145" s="13" t="s">
        <v>69</v>
      </c>
      <c r="AY145" s="157" t="s">
        <v>150</v>
      </c>
    </row>
    <row r="146" spans="2:51" s="13" customFormat="1">
      <c r="B146" s="156"/>
      <c r="D146" s="144" t="s">
        <v>164</v>
      </c>
      <c r="E146" s="157" t="s">
        <v>19</v>
      </c>
      <c r="F146" s="158" t="s">
        <v>626</v>
      </c>
      <c r="H146" s="159">
        <v>1.575</v>
      </c>
      <c r="I146" s="160"/>
      <c r="L146" s="156"/>
      <c r="M146" s="161"/>
      <c r="T146" s="162"/>
      <c r="AT146" s="157" t="s">
        <v>164</v>
      </c>
      <c r="AU146" s="157" t="s">
        <v>78</v>
      </c>
      <c r="AV146" s="13" t="s">
        <v>78</v>
      </c>
      <c r="AW146" s="13" t="s">
        <v>31</v>
      </c>
      <c r="AX146" s="13" t="s">
        <v>69</v>
      </c>
      <c r="AY146" s="157" t="s">
        <v>150</v>
      </c>
    </row>
    <row r="147" spans="2:51" s="13" customFormat="1">
      <c r="B147" s="156"/>
      <c r="D147" s="144" t="s">
        <v>164</v>
      </c>
      <c r="E147" s="157" t="s">
        <v>19</v>
      </c>
      <c r="F147" s="158" t="s">
        <v>627</v>
      </c>
      <c r="H147" s="159">
        <v>102.6</v>
      </c>
      <c r="I147" s="160"/>
      <c r="L147" s="156"/>
      <c r="M147" s="161"/>
      <c r="T147" s="162"/>
      <c r="AT147" s="157" t="s">
        <v>164</v>
      </c>
      <c r="AU147" s="157" t="s">
        <v>78</v>
      </c>
      <c r="AV147" s="13" t="s">
        <v>78</v>
      </c>
      <c r="AW147" s="13" t="s">
        <v>31</v>
      </c>
      <c r="AX147" s="13" t="s">
        <v>69</v>
      </c>
      <c r="AY147" s="157" t="s">
        <v>150</v>
      </c>
    </row>
    <row r="148" spans="2:51" s="13" customFormat="1">
      <c r="B148" s="156"/>
      <c r="D148" s="144" t="s">
        <v>164</v>
      </c>
      <c r="E148" s="157" t="s">
        <v>19</v>
      </c>
      <c r="F148" s="158" t="s">
        <v>628</v>
      </c>
      <c r="H148" s="159">
        <v>-18</v>
      </c>
      <c r="I148" s="160"/>
      <c r="L148" s="156"/>
      <c r="M148" s="161"/>
      <c r="T148" s="162"/>
      <c r="AT148" s="157" t="s">
        <v>164</v>
      </c>
      <c r="AU148" s="157" t="s">
        <v>78</v>
      </c>
      <c r="AV148" s="13" t="s">
        <v>78</v>
      </c>
      <c r="AW148" s="13" t="s">
        <v>31</v>
      </c>
      <c r="AX148" s="13" t="s">
        <v>69</v>
      </c>
      <c r="AY148" s="157" t="s">
        <v>150</v>
      </c>
    </row>
    <row r="149" spans="2:51" s="13" customFormat="1">
      <c r="B149" s="156"/>
      <c r="D149" s="144" t="s">
        <v>164</v>
      </c>
      <c r="E149" s="157" t="s">
        <v>19</v>
      </c>
      <c r="F149" s="158" t="s">
        <v>629</v>
      </c>
      <c r="H149" s="159">
        <v>10.98</v>
      </c>
      <c r="I149" s="160"/>
      <c r="L149" s="156"/>
      <c r="M149" s="161"/>
      <c r="T149" s="162"/>
      <c r="AT149" s="157" t="s">
        <v>164</v>
      </c>
      <c r="AU149" s="157" t="s">
        <v>78</v>
      </c>
      <c r="AV149" s="13" t="s">
        <v>78</v>
      </c>
      <c r="AW149" s="13" t="s">
        <v>31</v>
      </c>
      <c r="AX149" s="13" t="s">
        <v>69</v>
      </c>
      <c r="AY149" s="157" t="s">
        <v>150</v>
      </c>
    </row>
    <row r="150" spans="2:51" s="13" customFormat="1">
      <c r="B150" s="156"/>
      <c r="D150" s="144" t="s">
        <v>164</v>
      </c>
      <c r="E150" s="157" t="s">
        <v>19</v>
      </c>
      <c r="F150" s="158" t="s">
        <v>630</v>
      </c>
      <c r="H150" s="159">
        <v>37.82</v>
      </c>
      <c r="I150" s="160"/>
      <c r="L150" s="156"/>
      <c r="M150" s="161"/>
      <c r="T150" s="162"/>
      <c r="AT150" s="157" t="s">
        <v>164</v>
      </c>
      <c r="AU150" s="157" t="s">
        <v>78</v>
      </c>
      <c r="AV150" s="13" t="s">
        <v>78</v>
      </c>
      <c r="AW150" s="13" t="s">
        <v>31</v>
      </c>
      <c r="AX150" s="13" t="s">
        <v>69</v>
      </c>
      <c r="AY150" s="157" t="s">
        <v>150</v>
      </c>
    </row>
    <row r="151" spans="2:51" s="13" customFormat="1">
      <c r="B151" s="156"/>
      <c r="D151" s="144" t="s">
        <v>164</v>
      </c>
      <c r="E151" s="157" t="s">
        <v>19</v>
      </c>
      <c r="F151" s="158" t="s">
        <v>625</v>
      </c>
      <c r="H151" s="159">
        <v>-12.78</v>
      </c>
      <c r="I151" s="160"/>
      <c r="L151" s="156"/>
      <c r="M151" s="161"/>
      <c r="T151" s="162"/>
      <c r="AT151" s="157" t="s">
        <v>164</v>
      </c>
      <c r="AU151" s="157" t="s">
        <v>78</v>
      </c>
      <c r="AV151" s="13" t="s">
        <v>78</v>
      </c>
      <c r="AW151" s="13" t="s">
        <v>31</v>
      </c>
      <c r="AX151" s="13" t="s">
        <v>69</v>
      </c>
      <c r="AY151" s="157" t="s">
        <v>150</v>
      </c>
    </row>
    <row r="152" spans="2:51" s="12" customFormat="1">
      <c r="B152" s="150"/>
      <c r="D152" s="144" t="s">
        <v>164</v>
      </c>
      <c r="E152" s="151" t="s">
        <v>19</v>
      </c>
      <c r="F152" s="152" t="s">
        <v>375</v>
      </c>
      <c r="H152" s="151" t="s">
        <v>19</v>
      </c>
      <c r="I152" s="153"/>
      <c r="L152" s="150"/>
      <c r="M152" s="154"/>
      <c r="T152" s="155"/>
      <c r="AT152" s="151" t="s">
        <v>164</v>
      </c>
      <c r="AU152" s="151" t="s">
        <v>78</v>
      </c>
      <c r="AV152" s="12" t="s">
        <v>76</v>
      </c>
      <c r="AW152" s="12" t="s">
        <v>31</v>
      </c>
      <c r="AX152" s="12" t="s">
        <v>69</v>
      </c>
      <c r="AY152" s="151" t="s">
        <v>150</v>
      </c>
    </row>
    <row r="153" spans="2:51" s="13" customFormat="1">
      <c r="B153" s="156"/>
      <c r="D153" s="144" t="s">
        <v>164</v>
      </c>
      <c r="E153" s="157" t="s">
        <v>19</v>
      </c>
      <c r="F153" s="158" t="s">
        <v>631</v>
      </c>
      <c r="H153" s="159">
        <v>9.9</v>
      </c>
      <c r="I153" s="160"/>
      <c r="L153" s="156"/>
      <c r="M153" s="161"/>
      <c r="T153" s="162"/>
      <c r="AT153" s="157" t="s">
        <v>164</v>
      </c>
      <c r="AU153" s="157" t="s">
        <v>78</v>
      </c>
      <c r="AV153" s="13" t="s">
        <v>78</v>
      </c>
      <c r="AW153" s="13" t="s">
        <v>31</v>
      </c>
      <c r="AX153" s="13" t="s">
        <v>69</v>
      </c>
      <c r="AY153" s="157" t="s">
        <v>150</v>
      </c>
    </row>
    <row r="154" spans="2:51" s="13" customFormat="1">
      <c r="B154" s="156"/>
      <c r="D154" s="144" t="s">
        <v>164</v>
      </c>
      <c r="E154" s="157" t="s">
        <v>19</v>
      </c>
      <c r="F154" s="158" t="s">
        <v>632</v>
      </c>
      <c r="H154" s="159">
        <v>50.34</v>
      </c>
      <c r="I154" s="160"/>
      <c r="L154" s="156"/>
      <c r="M154" s="161"/>
      <c r="T154" s="162"/>
      <c r="AT154" s="157" t="s">
        <v>164</v>
      </c>
      <c r="AU154" s="157" t="s">
        <v>78</v>
      </c>
      <c r="AV154" s="13" t="s">
        <v>78</v>
      </c>
      <c r="AW154" s="13" t="s">
        <v>31</v>
      </c>
      <c r="AX154" s="13" t="s">
        <v>69</v>
      </c>
      <c r="AY154" s="157" t="s">
        <v>150</v>
      </c>
    </row>
    <row r="155" spans="2:51" s="13" customFormat="1">
      <c r="B155" s="156"/>
      <c r="D155" s="144" t="s">
        <v>164</v>
      </c>
      <c r="E155" s="157" t="s">
        <v>19</v>
      </c>
      <c r="F155" s="158" t="s">
        <v>377</v>
      </c>
      <c r="H155" s="159">
        <v>-13.32</v>
      </c>
      <c r="I155" s="160"/>
      <c r="L155" s="156"/>
      <c r="M155" s="161"/>
      <c r="T155" s="162"/>
      <c r="AT155" s="157" t="s">
        <v>164</v>
      </c>
      <c r="AU155" s="157" t="s">
        <v>78</v>
      </c>
      <c r="AV155" s="13" t="s">
        <v>78</v>
      </c>
      <c r="AW155" s="13" t="s">
        <v>31</v>
      </c>
      <c r="AX155" s="13" t="s">
        <v>69</v>
      </c>
      <c r="AY155" s="157" t="s">
        <v>150</v>
      </c>
    </row>
    <row r="156" spans="2:51" s="13" customFormat="1">
      <c r="B156" s="156"/>
      <c r="D156" s="144" t="s">
        <v>164</v>
      </c>
      <c r="E156" s="157" t="s">
        <v>19</v>
      </c>
      <c r="F156" s="158" t="s">
        <v>633</v>
      </c>
      <c r="H156" s="159">
        <v>4.05</v>
      </c>
      <c r="I156" s="160"/>
      <c r="L156" s="156"/>
      <c r="M156" s="161"/>
      <c r="T156" s="162"/>
      <c r="AT156" s="157" t="s">
        <v>164</v>
      </c>
      <c r="AU156" s="157" t="s">
        <v>78</v>
      </c>
      <c r="AV156" s="13" t="s">
        <v>78</v>
      </c>
      <c r="AW156" s="13" t="s">
        <v>31</v>
      </c>
      <c r="AX156" s="13" t="s">
        <v>69</v>
      </c>
      <c r="AY156" s="157" t="s">
        <v>150</v>
      </c>
    </row>
    <row r="157" spans="2:51" s="13" customFormat="1">
      <c r="B157" s="156"/>
      <c r="D157" s="144" t="s">
        <v>164</v>
      </c>
      <c r="E157" s="157" t="s">
        <v>19</v>
      </c>
      <c r="F157" s="158" t="s">
        <v>634</v>
      </c>
      <c r="H157" s="159">
        <v>50.22</v>
      </c>
      <c r="I157" s="160"/>
      <c r="L157" s="156"/>
      <c r="M157" s="161"/>
      <c r="T157" s="162"/>
      <c r="AT157" s="157" t="s">
        <v>164</v>
      </c>
      <c r="AU157" s="157" t="s">
        <v>78</v>
      </c>
      <c r="AV157" s="13" t="s">
        <v>78</v>
      </c>
      <c r="AW157" s="13" t="s">
        <v>31</v>
      </c>
      <c r="AX157" s="13" t="s">
        <v>69</v>
      </c>
      <c r="AY157" s="157" t="s">
        <v>150</v>
      </c>
    </row>
    <row r="158" spans="2:51" s="13" customFormat="1">
      <c r="B158" s="156"/>
      <c r="D158" s="144" t="s">
        <v>164</v>
      </c>
      <c r="E158" s="157" t="s">
        <v>19</v>
      </c>
      <c r="F158" s="158" t="s">
        <v>635</v>
      </c>
      <c r="H158" s="159">
        <v>488.66</v>
      </c>
      <c r="I158" s="160"/>
      <c r="L158" s="156"/>
      <c r="M158" s="161"/>
      <c r="T158" s="162"/>
      <c r="AT158" s="157" t="s">
        <v>164</v>
      </c>
      <c r="AU158" s="157" t="s">
        <v>78</v>
      </c>
      <c r="AV158" s="13" t="s">
        <v>78</v>
      </c>
      <c r="AW158" s="13" t="s">
        <v>31</v>
      </c>
      <c r="AX158" s="13" t="s">
        <v>69</v>
      </c>
      <c r="AY158" s="157" t="s">
        <v>150</v>
      </c>
    </row>
    <row r="159" spans="2:51" s="13" customFormat="1">
      <c r="B159" s="156"/>
      <c r="D159" s="144" t="s">
        <v>164</v>
      </c>
      <c r="E159" s="157" t="s">
        <v>19</v>
      </c>
      <c r="F159" s="158" t="s">
        <v>636</v>
      </c>
      <c r="H159" s="159">
        <v>-131.04</v>
      </c>
      <c r="I159" s="160"/>
      <c r="L159" s="156"/>
      <c r="M159" s="161"/>
      <c r="T159" s="162"/>
      <c r="AT159" s="157" t="s">
        <v>164</v>
      </c>
      <c r="AU159" s="157" t="s">
        <v>78</v>
      </c>
      <c r="AV159" s="13" t="s">
        <v>78</v>
      </c>
      <c r="AW159" s="13" t="s">
        <v>31</v>
      </c>
      <c r="AX159" s="13" t="s">
        <v>69</v>
      </c>
      <c r="AY159" s="157" t="s">
        <v>150</v>
      </c>
    </row>
    <row r="160" spans="2:51" s="13" customFormat="1">
      <c r="B160" s="156"/>
      <c r="D160" s="144" t="s">
        <v>164</v>
      </c>
      <c r="E160" s="157" t="s">
        <v>19</v>
      </c>
      <c r="F160" s="158" t="s">
        <v>637</v>
      </c>
      <c r="H160" s="159">
        <v>2.94</v>
      </c>
      <c r="I160" s="160"/>
      <c r="L160" s="156"/>
      <c r="M160" s="161"/>
      <c r="T160" s="162"/>
      <c r="AT160" s="157" t="s">
        <v>164</v>
      </c>
      <c r="AU160" s="157" t="s">
        <v>78</v>
      </c>
      <c r="AV160" s="13" t="s">
        <v>78</v>
      </c>
      <c r="AW160" s="13" t="s">
        <v>31</v>
      </c>
      <c r="AX160" s="13" t="s">
        <v>69</v>
      </c>
      <c r="AY160" s="157" t="s">
        <v>150</v>
      </c>
    </row>
    <row r="161" spans="2:65" s="13" customFormat="1">
      <c r="B161" s="156"/>
      <c r="D161" s="144" t="s">
        <v>164</v>
      </c>
      <c r="E161" s="157" t="s">
        <v>19</v>
      </c>
      <c r="F161" s="158" t="s">
        <v>638</v>
      </c>
      <c r="H161" s="159">
        <v>27.54</v>
      </c>
      <c r="I161" s="160"/>
      <c r="L161" s="156"/>
      <c r="M161" s="161"/>
      <c r="T161" s="162"/>
      <c r="AT161" s="157" t="s">
        <v>164</v>
      </c>
      <c r="AU161" s="157" t="s">
        <v>78</v>
      </c>
      <c r="AV161" s="13" t="s">
        <v>78</v>
      </c>
      <c r="AW161" s="13" t="s">
        <v>31</v>
      </c>
      <c r="AX161" s="13" t="s">
        <v>69</v>
      </c>
      <c r="AY161" s="157" t="s">
        <v>150</v>
      </c>
    </row>
    <row r="162" spans="2:65" s="12" customFormat="1">
      <c r="B162" s="150"/>
      <c r="D162" s="144" t="s">
        <v>164</v>
      </c>
      <c r="E162" s="151" t="s">
        <v>19</v>
      </c>
      <c r="F162" s="152" t="s">
        <v>639</v>
      </c>
      <c r="H162" s="151" t="s">
        <v>19</v>
      </c>
      <c r="I162" s="153"/>
      <c r="L162" s="150"/>
      <c r="M162" s="154"/>
      <c r="T162" s="155"/>
      <c r="AT162" s="151" t="s">
        <v>164</v>
      </c>
      <c r="AU162" s="151" t="s">
        <v>78</v>
      </c>
      <c r="AV162" s="12" t="s">
        <v>76</v>
      </c>
      <c r="AW162" s="12" t="s">
        <v>31</v>
      </c>
      <c r="AX162" s="12" t="s">
        <v>69</v>
      </c>
      <c r="AY162" s="151" t="s">
        <v>150</v>
      </c>
    </row>
    <row r="163" spans="2:65" s="13" customFormat="1">
      <c r="B163" s="156"/>
      <c r="D163" s="144" t="s">
        <v>164</v>
      </c>
      <c r="E163" s="157" t="s">
        <v>19</v>
      </c>
      <c r="F163" s="158" t="s">
        <v>640</v>
      </c>
      <c r="H163" s="159">
        <v>14.08</v>
      </c>
      <c r="I163" s="160"/>
      <c r="L163" s="156"/>
      <c r="M163" s="161"/>
      <c r="T163" s="162"/>
      <c r="AT163" s="157" t="s">
        <v>164</v>
      </c>
      <c r="AU163" s="157" t="s">
        <v>78</v>
      </c>
      <c r="AV163" s="13" t="s">
        <v>78</v>
      </c>
      <c r="AW163" s="13" t="s">
        <v>31</v>
      </c>
      <c r="AX163" s="13" t="s">
        <v>69</v>
      </c>
      <c r="AY163" s="157" t="s">
        <v>150</v>
      </c>
    </row>
    <row r="164" spans="2:65" s="14" customFormat="1">
      <c r="B164" s="163"/>
      <c r="D164" s="144" t="s">
        <v>164</v>
      </c>
      <c r="E164" s="164" t="s">
        <v>19</v>
      </c>
      <c r="F164" s="165" t="s">
        <v>171</v>
      </c>
      <c r="H164" s="166">
        <v>1394.222</v>
      </c>
      <c r="I164" s="167"/>
      <c r="L164" s="163"/>
      <c r="M164" s="168"/>
      <c r="T164" s="169"/>
      <c r="AT164" s="164" t="s">
        <v>164</v>
      </c>
      <c r="AU164" s="164" t="s">
        <v>78</v>
      </c>
      <c r="AV164" s="14" t="s">
        <v>158</v>
      </c>
      <c r="AW164" s="14" t="s">
        <v>31</v>
      </c>
      <c r="AX164" s="14" t="s">
        <v>76</v>
      </c>
      <c r="AY164" s="164" t="s">
        <v>150</v>
      </c>
    </row>
    <row r="165" spans="2:65" s="1" customFormat="1" ht="16.5" customHeight="1">
      <c r="B165" s="32"/>
      <c r="C165" s="131" t="s">
        <v>189</v>
      </c>
      <c r="D165" s="131" t="s">
        <v>153</v>
      </c>
      <c r="E165" s="132" t="s">
        <v>641</v>
      </c>
      <c r="F165" s="133" t="s">
        <v>642</v>
      </c>
      <c r="G165" s="134" t="s">
        <v>412</v>
      </c>
      <c r="H165" s="135">
        <v>797.7</v>
      </c>
      <c r="I165" s="136"/>
      <c r="J165" s="137">
        <f>ROUND(I165*H165,2)</f>
        <v>0</v>
      </c>
      <c r="K165" s="133" t="s">
        <v>157</v>
      </c>
      <c r="L165" s="32"/>
      <c r="M165" s="138" t="s">
        <v>19</v>
      </c>
      <c r="N165" s="139" t="s">
        <v>40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158</v>
      </c>
      <c r="AT165" s="142" t="s">
        <v>153</v>
      </c>
      <c r="AU165" s="142" t="s">
        <v>78</v>
      </c>
      <c r="AY165" s="17" t="s">
        <v>150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76</v>
      </c>
      <c r="BK165" s="143">
        <f>ROUND(I165*H165,2)</f>
        <v>0</v>
      </c>
      <c r="BL165" s="17" t="s">
        <v>158</v>
      </c>
      <c r="BM165" s="142" t="s">
        <v>643</v>
      </c>
    </row>
    <row r="166" spans="2:65" s="1" customFormat="1">
      <c r="B166" s="32"/>
      <c r="D166" s="144" t="s">
        <v>160</v>
      </c>
      <c r="F166" s="145" t="s">
        <v>644</v>
      </c>
      <c r="I166" s="146"/>
      <c r="L166" s="32"/>
      <c r="M166" s="147"/>
      <c r="T166" s="53"/>
      <c r="AT166" s="17" t="s">
        <v>160</v>
      </c>
      <c r="AU166" s="17" t="s">
        <v>78</v>
      </c>
    </row>
    <row r="167" spans="2:65" s="1" customFormat="1">
      <c r="B167" s="32"/>
      <c r="D167" s="148" t="s">
        <v>162</v>
      </c>
      <c r="F167" s="149" t="s">
        <v>645</v>
      </c>
      <c r="I167" s="146"/>
      <c r="L167" s="32"/>
      <c r="M167" s="147"/>
      <c r="T167" s="53"/>
      <c r="AT167" s="17" t="s">
        <v>162</v>
      </c>
      <c r="AU167" s="17" t="s">
        <v>78</v>
      </c>
    </row>
    <row r="168" spans="2:65" s="12" customFormat="1">
      <c r="B168" s="150"/>
      <c r="D168" s="144" t="s">
        <v>164</v>
      </c>
      <c r="E168" s="151" t="s">
        <v>19</v>
      </c>
      <c r="F168" s="152" t="s">
        <v>165</v>
      </c>
      <c r="H168" s="151" t="s">
        <v>19</v>
      </c>
      <c r="I168" s="153"/>
      <c r="L168" s="150"/>
      <c r="M168" s="154"/>
      <c r="T168" s="155"/>
      <c r="AT168" s="151" t="s">
        <v>164</v>
      </c>
      <c r="AU168" s="151" t="s">
        <v>78</v>
      </c>
      <c r="AV168" s="12" t="s">
        <v>76</v>
      </c>
      <c r="AW168" s="12" t="s">
        <v>31</v>
      </c>
      <c r="AX168" s="12" t="s">
        <v>69</v>
      </c>
      <c r="AY168" s="151" t="s">
        <v>150</v>
      </c>
    </row>
    <row r="169" spans="2:65" s="13" customFormat="1">
      <c r="B169" s="156"/>
      <c r="D169" s="144" t="s">
        <v>164</v>
      </c>
      <c r="E169" s="157" t="s">
        <v>19</v>
      </c>
      <c r="F169" s="158" t="s">
        <v>646</v>
      </c>
      <c r="H169" s="159">
        <v>63</v>
      </c>
      <c r="I169" s="160"/>
      <c r="L169" s="156"/>
      <c r="M169" s="161"/>
      <c r="T169" s="162"/>
      <c r="AT169" s="157" t="s">
        <v>164</v>
      </c>
      <c r="AU169" s="157" t="s">
        <v>78</v>
      </c>
      <c r="AV169" s="13" t="s">
        <v>78</v>
      </c>
      <c r="AW169" s="13" t="s">
        <v>31</v>
      </c>
      <c r="AX169" s="13" t="s">
        <v>69</v>
      </c>
      <c r="AY169" s="157" t="s">
        <v>150</v>
      </c>
    </row>
    <row r="170" spans="2:65" s="13" customFormat="1">
      <c r="B170" s="156"/>
      <c r="D170" s="144" t="s">
        <v>164</v>
      </c>
      <c r="E170" s="157" t="s">
        <v>19</v>
      </c>
      <c r="F170" s="158" t="s">
        <v>647</v>
      </c>
      <c r="H170" s="159">
        <v>64.8</v>
      </c>
      <c r="I170" s="160"/>
      <c r="L170" s="156"/>
      <c r="M170" s="161"/>
      <c r="T170" s="162"/>
      <c r="AT170" s="157" t="s">
        <v>164</v>
      </c>
      <c r="AU170" s="157" t="s">
        <v>78</v>
      </c>
      <c r="AV170" s="13" t="s">
        <v>78</v>
      </c>
      <c r="AW170" s="13" t="s">
        <v>31</v>
      </c>
      <c r="AX170" s="13" t="s">
        <v>69</v>
      </c>
      <c r="AY170" s="157" t="s">
        <v>150</v>
      </c>
    </row>
    <row r="171" spans="2:65" s="13" customFormat="1">
      <c r="B171" s="156"/>
      <c r="D171" s="144" t="s">
        <v>164</v>
      </c>
      <c r="E171" s="157" t="s">
        <v>19</v>
      </c>
      <c r="F171" s="158" t="s">
        <v>648</v>
      </c>
      <c r="H171" s="159">
        <v>20</v>
      </c>
      <c r="I171" s="160"/>
      <c r="L171" s="156"/>
      <c r="M171" s="161"/>
      <c r="T171" s="162"/>
      <c r="AT171" s="157" t="s">
        <v>164</v>
      </c>
      <c r="AU171" s="157" t="s">
        <v>78</v>
      </c>
      <c r="AV171" s="13" t="s">
        <v>78</v>
      </c>
      <c r="AW171" s="13" t="s">
        <v>31</v>
      </c>
      <c r="AX171" s="13" t="s">
        <v>69</v>
      </c>
      <c r="AY171" s="157" t="s">
        <v>150</v>
      </c>
    </row>
    <row r="172" spans="2:65" s="13" customFormat="1">
      <c r="B172" s="156"/>
      <c r="D172" s="144" t="s">
        <v>164</v>
      </c>
      <c r="E172" s="157" t="s">
        <v>19</v>
      </c>
      <c r="F172" s="158" t="s">
        <v>649</v>
      </c>
      <c r="H172" s="159">
        <v>54.7</v>
      </c>
      <c r="I172" s="160"/>
      <c r="L172" s="156"/>
      <c r="M172" s="161"/>
      <c r="T172" s="162"/>
      <c r="AT172" s="157" t="s">
        <v>164</v>
      </c>
      <c r="AU172" s="157" t="s">
        <v>78</v>
      </c>
      <c r="AV172" s="13" t="s">
        <v>78</v>
      </c>
      <c r="AW172" s="13" t="s">
        <v>31</v>
      </c>
      <c r="AX172" s="13" t="s">
        <v>69</v>
      </c>
      <c r="AY172" s="157" t="s">
        <v>150</v>
      </c>
    </row>
    <row r="173" spans="2:65" s="13" customFormat="1">
      <c r="B173" s="156"/>
      <c r="D173" s="144" t="s">
        <v>164</v>
      </c>
      <c r="E173" s="157" t="s">
        <v>19</v>
      </c>
      <c r="F173" s="158" t="s">
        <v>650</v>
      </c>
      <c r="H173" s="159">
        <v>117.6</v>
      </c>
      <c r="I173" s="160"/>
      <c r="L173" s="156"/>
      <c r="M173" s="161"/>
      <c r="T173" s="162"/>
      <c r="AT173" s="157" t="s">
        <v>164</v>
      </c>
      <c r="AU173" s="157" t="s">
        <v>78</v>
      </c>
      <c r="AV173" s="13" t="s">
        <v>78</v>
      </c>
      <c r="AW173" s="13" t="s">
        <v>31</v>
      </c>
      <c r="AX173" s="13" t="s">
        <v>69</v>
      </c>
      <c r="AY173" s="157" t="s">
        <v>150</v>
      </c>
    </row>
    <row r="174" spans="2:65" s="13" customFormat="1">
      <c r="B174" s="156"/>
      <c r="D174" s="144" t="s">
        <v>164</v>
      </c>
      <c r="E174" s="157" t="s">
        <v>19</v>
      </c>
      <c r="F174" s="158" t="s">
        <v>651</v>
      </c>
      <c r="H174" s="159">
        <v>74</v>
      </c>
      <c r="I174" s="160"/>
      <c r="L174" s="156"/>
      <c r="M174" s="161"/>
      <c r="T174" s="162"/>
      <c r="AT174" s="157" t="s">
        <v>164</v>
      </c>
      <c r="AU174" s="157" t="s">
        <v>78</v>
      </c>
      <c r="AV174" s="13" t="s">
        <v>78</v>
      </c>
      <c r="AW174" s="13" t="s">
        <v>31</v>
      </c>
      <c r="AX174" s="13" t="s">
        <v>69</v>
      </c>
      <c r="AY174" s="157" t="s">
        <v>150</v>
      </c>
    </row>
    <row r="175" spans="2:65" s="13" customFormat="1">
      <c r="B175" s="156"/>
      <c r="D175" s="144" t="s">
        <v>164</v>
      </c>
      <c r="E175" s="157" t="s">
        <v>19</v>
      </c>
      <c r="F175" s="158" t="s">
        <v>652</v>
      </c>
      <c r="H175" s="159">
        <v>38.4</v>
      </c>
      <c r="I175" s="160"/>
      <c r="L175" s="156"/>
      <c r="M175" s="161"/>
      <c r="T175" s="162"/>
      <c r="AT175" s="157" t="s">
        <v>164</v>
      </c>
      <c r="AU175" s="157" t="s">
        <v>78</v>
      </c>
      <c r="AV175" s="13" t="s">
        <v>78</v>
      </c>
      <c r="AW175" s="13" t="s">
        <v>31</v>
      </c>
      <c r="AX175" s="13" t="s">
        <v>69</v>
      </c>
      <c r="AY175" s="157" t="s">
        <v>150</v>
      </c>
    </row>
    <row r="176" spans="2:65" s="13" customFormat="1">
      <c r="B176" s="156"/>
      <c r="D176" s="144" t="s">
        <v>164</v>
      </c>
      <c r="E176" s="157" t="s">
        <v>19</v>
      </c>
      <c r="F176" s="158" t="s">
        <v>653</v>
      </c>
      <c r="H176" s="159">
        <v>106.8</v>
      </c>
      <c r="I176" s="160"/>
      <c r="L176" s="156"/>
      <c r="M176" s="161"/>
      <c r="T176" s="162"/>
      <c r="AT176" s="157" t="s">
        <v>164</v>
      </c>
      <c r="AU176" s="157" t="s">
        <v>78</v>
      </c>
      <c r="AV176" s="13" t="s">
        <v>78</v>
      </c>
      <c r="AW176" s="13" t="s">
        <v>31</v>
      </c>
      <c r="AX176" s="13" t="s">
        <v>69</v>
      </c>
      <c r="AY176" s="157" t="s">
        <v>150</v>
      </c>
    </row>
    <row r="177" spans="2:65" s="13" customFormat="1">
      <c r="B177" s="156"/>
      <c r="D177" s="144" t="s">
        <v>164</v>
      </c>
      <c r="E177" s="157" t="s">
        <v>19</v>
      </c>
      <c r="F177" s="158" t="s">
        <v>654</v>
      </c>
      <c r="H177" s="159">
        <v>239.2</v>
      </c>
      <c r="I177" s="160"/>
      <c r="L177" s="156"/>
      <c r="M177" s="161"/>
      <c r="T177" s="162"/>
      <c r="AT177" s="157" t="s">
        <v>164</v>
      </c>
      <c r="AU177" s="157" t="s">
        <v>78</v>
      </c>
      <c r="AV177" s="13" t="s">
        <v>78</v>
      </c>
      <c r="AW177" s="13" t="s">
        <v>31</v>
      </c>
      <c r="AX177" s="13" t="s">
        <v>69</v>
      </c>
      <c r="AY177" s="157" t="s">
        <v>150</v>
      </c>
    </row>
    <row r="178" spans="2:65" s="13" customFormat="1">
      <c r="B178" s="156"/>
      <c r="D178" s="144" t="s">
        <v>164</v>
      </c>
      <c r="E178" s="157" t="s">
        <v>19</v>
      </c>
      <c r="F178" s="158" t="s">
        <v>655</v>
      </c>
      <c r="H178" s="159">
        <v>19.2</v>
      </c>
      <c r="I178" s="160"/>
      <c r="L178" s="156"/>
      <c r="M178" s="161"/>
      <c r="T178" s="162"/>
      <c r="AT178" s="157" t="s">
        <v>164</v>
      </c>
      <c r="AU178" s="157" t="s">
        <v>78</v>
      </c>
      <c r="AV178" s="13" t="s">
        <v>78</v>
      </c>
      <c r="AW178" s="13" t="s">
        <v>31</v>
      </c>
      <c r="AX178" s="13" t="s">
        <v>69</v>
      </c>
      <c r="AY178" s="157" t="s">
        <v>150</v>
      </c>
    </row>
    <row r="179" spans="2:65" s="14" customFormat="1">
      <c r="B179" s="163"/>
      <c r="D179" s="144" t="s">
        <v>164</v>
      </c>
      <c r="E179" s="164" t="s">
        <v>19</v>
      </c>
      <c r="F179" s="165" t="s">
        <v>171</v>
      </c>
      <c r="H179" s="166">
        <v>797.7</v>
      </c>
      <c r="I179" s="167"/>
      <c r="L179" s="163"/>
      <c r="M179" s="168"/>
      <c r="T179" s="169"/>
      <c r="AT179" s="164" t="s">
        <v>164</v>
      </c>
      <c r="AU179" s="164" t="s">
        <v>78</v>
      </c>
      <c r="AV179" s="14" t="s">
        <v>158</v>
      </c>
      <c r="AW179" s="14" t="s">
        <v>31</v>
      </c>
      <c r="AX179" s="14" t="s">
        <v>76</v>
      </c>
      <c r="AY179" s="164" t="s">
        <v>150</v>
      </c>
    </row>
    <row r="180" spans="2:65" s="1" customFormat="1" ht="16.5" customHeight="1">
      <c r="B180" s="32"/>
      <c r="C180" s="173" t="s">
        <v>195</v>
      </c>
      <c r="D180" s="173" t="s">
        <v>656</v>
      </c>
      <c r="E180" s="174" t="s">
        <v>657</v>
      </c>
      <c r="F180" s="175" t="s">
        <v>658</v>
      </c>
      <c r="G180" s="176" t="s">
        <v>412</v>
      </c>
      <c r="H180" s="177">
        <v>877.47</v>
      </c>
      <c r="I180" s="178"/>
      <c r="J180" s="179">
        <f>ROUND(I180*H180,2)</f>
        <v>0</v>
      </c>
      <c r="K180" s="175" t="s">
        <v>157</v>
      </c>
      <c r="L180" s="180"/>
      <c r="M180" s="181" t="s">
        <v>19</v>
      </c>
      <c r="N180" s="182" t="s">
        <v>40</v>
      </c>
      <c r="P180" s="140">
        <f>O180*H180</f>
        <v>0</v>
      </c>
      <c r="Q180" s="140">
        <v>4.0000000000000003E-5</v>
      </c>
      <c r="R180" s="140">
        <f>Q180*H180</f>
        <v>3.5098800000000006E-2</v>
      </c>
      <c r="S180" s="140">
        <v>0</v>
      </c>
      <c r="T180" s="141">
        <f>S180*H180</f>
        <v>0</v>
      </c>
      <c r="AR180" s="142" t="s">
        <v>211</v>
      </c>
      <c r="AT180" s="142" t="s">
        <v>656</v>
      </c>
      <c r="AU180" s="142" t="s">
        <v>78</v>
      </c>
      <c r="AY180" s="17" t="s">
        <v>150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76</v>
      </c>
      <c r="BK180" s="143">
        <f>ROUND(I180*H180,2)</f>
        <v>0</v>
      </c>
      <c r="BL180" s="17" t="s">
        <v>158</v>
      </c>
      <c r="BM180" s="142" t="s">
        <v>659</v>
      </c>
    </row>
    <row r="181" spans="2:65" s="1" customFormat="1">
      <c r="B181" s="32"/>
      <c r="D181" s="144" t="s">
        <v>160</v>
      </c>
      <c r="F181" s="145" t="s">
        <v>658</v>
      </c>
      <c r="I181" s="146"/>
      <c r="L181" s="32"/>
      <c r="M181" s="147"/>
      <c r="T181" s="53"/>
      <c r="AT181" s="17" t="s">
        <v>160</v>
      </c>
      <c r="AU181" s="17" t="s">
        <v>78</v>
      </c>
    </row>
    <row r="182" spans="2:65" s="13" customFormat="1">
      <c r="B182" s="156"/>
      <c r="D182" s="144" t="s">
        <v>164</v>
      </c>
      <c r="F182" s="158" t="s">
        <v>660</v>
      </c>
      <c r="H182" s="159">
        <v>877.47</v>
      </c>
      <c r="I182" s="160"/>
      <c r="L182" s="156"/>
      <c r="M182" s="161"/>
      <c r="T182" s="162"/>
      <c r="AT182" s="157" t="s">
        <v>164</v>
      </c>
      <c r="AU182" s="157" t="s">
        <v>78</v>
      </c>
      <c r="AV182" s="13" t="s">
        <v>78</v>
      </c>
      <c r="AW182" s="13" t="s">
        <v>4</v>
      </c>
      <c r="AX182" s="13" t="s">
        <v>76</v>
      </c>
      <c r="AY182" s="157" t="s">
        <v>150</v>
      </c>
    </row>
    <row r="183" spans="2:65" s="1" customFormat="1" ht="24.2" customHeight="1">
      <c r="B183" s="32"/>
      <c r="C183" s="131" t="s">
        <v>201</v>
      </c>
      <c r="D183" s="131" t="s">
        <v>153</v>
      </c>
      <c r="E183" s="132" t="s">
        <v>661</v>
      </c>
      <c r="F183" s="133" t="s">
        <v>662</v>
      </c>
      <c r="G183" s="134" t="s">
        <v>156</v>
      </c>
      <c r="H183" s="135">
        <v>102.24</v>
      </c>
      <c r="I183" s="136"/>
      <c r="J183" s="137">
        <f>ROUND(I183*H183,2)</f>
        <v>0</v>
      </c>
      <c r="K183" s="133" t="s">
        <v>157</v>
      </c>
      <c r="L183" s="32"/>
      <c r="M183" s="138" t="s">
        <v>19</v>
      </c>
      <c r="N183" s="139" t="s">
        <v>40</v>
      </c>
      <c r="P183" s="140">
        <f>O183*H183</f>
        <v>0</v>
      </c>
      <c r="Q183" s="140">
        <v>8.5961600000000003E-3</v>
      </c>
      <c r="R183" s="140">
        <f>Q183*H183</f>
        <v>0.87887139839999995</v>
      </c>
      <c r="S183" s="140">
        <v>0</v>
      </c>
      <c r="T183" s="141">
        <f>S183*H183</f>
        <v>0</v>
      </c>
      <c r="AR183" s="142" t="s">
        <v>158</v>
      </c>
      <c r="AT183" s="142" t="s">
        <v>153</v>
      </c>
      <c r="AU183" s="142" t="s">
        <v>78</v>
      </c>
      <c r="AY183" s="17" t="s">
        <v>150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76</v>
      </c>
      <c r="BK183" s="143">
        <f>ROUND(I183*H183,2)</f>
        <v>0</v>
      </c>
      <c r="BL183" s="17" t="s">
        <v>158</v>
      </c>
      <c r="BM183" s="142" t="s">
        <v>663</v>
      </c>
    </row>
    <row r="184" spans="2:65" s="1" customFormat="1">
      <c r="B184" s="32"/>
      <c r="D184" s="144" t="s">
        <v>160</v>
      </c>
      <c r="F184" s="145" t="s">
        <v>664</v>
      </c>
      <c r="I184" s="146"/>
      <c r="L184" s="32"/>
      <c r="M184" s="147"/>
      <c r="T184" s="53"/>
      <c r="AT184" s="17" t="s">
        <v>160</v>
      </c>
      <c r="AU184" s="17" t="s">
        <v>78</v>
      </c>
    </row>
    <row r="185" spans="2:65" s="1" customFormat="1">
      <c r="B185" s="32"/>
      <c r="D185" s="148" t="s">
        <v>162</v>
      </c>
      <c r="F185" s="149" t="s">
        <v>665</v>
      </c>
      <c r="I185" s="146"/>
      <c r="L185" s="32"/>
      <c r="M185" s="147"/>
      <c r="T185" s="53"/>
      <c r="AT185" s="17" t="s">
        <v>162</v>
      </c>
      <c r="AU185" s="17" t="s">
        <v>78</v>
      </c>
    </row>
    <row r="186" spans="2:65" s="12" customFormat="1">
      <c r="B186" s="150"/>
      <c r="D186" s="144" t="s">
        <v>164</v>
      </c>
      <c r="E186" s="151" t="s">
        <v>19</v>
      </c>
      <c r="F186" s="152" t="s">
        <v>165</v>
      </c>
      <c r="H186" s="151" t="s">
        <v>19</v>
      </c>
      <c r="I186" s="153"/>
      <c r="L186" s="150"/>
      <c r="M186" s="154"/>
      <c r="T186" s="155"/>
      <c r="AT186" s="151" t="s">
        <v>164</v>
      </c>
      <c r="AU186" s="151" t="s">
        <v>78</v>
      </c>
      <c r="AV186" s="12" t="s">
        <v>76</v>
      </c>
      <c r="AW186" s="12" t="s">
        <v>31</v>
      </c>
      <c r="AX186" s="12" t="s">
        <v>69</v>
      </c>
      <c r="AY186" s="151" t="s">
        <v>150</v>
      </c>
    </row>
    <row r="187" spans="2:65" s="12" customFormat="1">
      <c r="B187" s="150"/>
      <c r="D187" s="144" t="s">
        <v>164</v>
      </c>
      <c r="E187" s="151" t="s">
        <v>19</v>
      </c>
      <c r="F187" s="152" t="s">
        <v>666</v>
      </c>
      <c r="H187" s="151" t="s">
        <v>19</v>
      </c>
      <c r="I187" s="153"/>
      <c r="L187" s="150"/>
      <c r="M187" s="154"/>
      <c r="T187" s="155"/>
      <c r="AT187" s="151" t="s">
        <v>164</v>
      </c>
      <c r="AU187" s="151" t="s">
        <v>78</v>
      </c>
      <c r="AV187" s="12" t="s">
        <v>76</v>
      </c>
      <c r="AW187" s="12" t="s">
        <v>31</v>
      </c>
      <c r="AX187" s="12" t="s">
        <v>69</v>
      </c>
      <c r="AY187" s="151" t="s">
        <v>150</v>
      </c>
    </row>
    <row r="188" spans="2:65" s="13" customFormat="1">
      <c r="B188" s="156"/>
      <c r="D188" s="144" t="s">
        <v>164</v>
      </c>
      <c r="E188" s="157" t="s">
        <v>19</v>
      </c>
      <c r="F188" s="158" t="s">
        <v>667</v>
      </c>
      <c r="H188" s="159">
        <v>8.1</v>
      </c>
      <c r="I188" s="160"/>
      <c r="L188" s="156"/>
      <c r="M188" s="161"/>
      <c r="T188" s="162"/>
      <c r="AT188" s="157" t="s">
        <v>164</v>
      </c>
      <c r="AU188" s="157" t="s">
        <v>78</v>
      </c>
      <c r="AV188" s="13" t="s">
        <v>78</v>
      </c>
      <c r="AW188" s="13" t="s">
        <v>31</v>
      </c>
      <c r="AX188" s="13" t="s">
        <v>69</v>
      </c>
      <c r="AY188" s="157" t="s">
        <v>150</v>
      </c>
    </row>
    <row r="189" spans="2:65" s="13" customFormat="1">
      <c r="B189" s="156"/>
      <c r="D189" s="144" t="s">
        <v>164</v>
      </c>
      <c r="E189" s="157" t="s">
        <v>19</v>
      </c>
      <c r="F189" s="158" t="s">
        <v>668</v>
      </c>
      <c r="H189" s="159">
        <v>6.55</v>
      </c>
      <c r="I189" s="160"/>
      <c r="L189" s="156"/>
      <c r="M189" s="161"/>
      <c r="T189" s="162"/>
      <c r="AT189" s="157" t="s">
        <v>164</v>
      </c>
      <c r="AU189" s="157" t="s">
        <v>78</v>
      </c>
      <c r="AV189" s="13" t="s">
        <v>78</v>
      </c>
      <c r="AW189" s="13" t="s">
        <v>31</v>
      </c>
      <c r="AX189" s="13" t="s">
        <v>69</v>
      </c>
      <c r="AY189" s="157" t="s">
        <v>150</v>
      </c>
    </row>
    <row r="190" spans="2:65" s="13" customFormat="1">
      <c r="B190" s="156"/>
      <c r="D190" s="144" t="s">
        <v>164</v>
      </c>
      <c r="E190" s="157" t="s">
        <v>19</v>
      </c>
      <c r="F190" s="158" t="s">
        <v>669</v>
      </c>
      <c r="H190" s="159">
        <v>20.2</v>
      </c>
      <c r="I190" s="160"/>
      <c r="L190" s="156"/>
      <c r="M190" s="161"/>
      <c r="T190" s="162"/>
      <c r="AT190" s="157" t="s">
        <v>164</v>
      </c>
      <c r="AU190" s="157" t="s">
        <v>78</v>
      </c>
      <c r="AV190" s="13" t="s">
        <v>78</v>
      </c>
      <c r="AW190" s="13" t="s">
        <v>31</v>
      </c>
      <c r="AX190" s="13" t="s">
        <v>69</v>
      </c>
      <c r="AY190" s="157" t="s">
        <v>150</v>
      </c>
    </row>
    <row r="191" spans="2:65" s="13" customFormat="1">
      <c r="B191" s="156"/>
      <c r="D191" s="144" t="s">
        <v>164</v>
      </c>
      <c r="E191" s="157" t="s">
        <v>19</v>
      </c>
      <c r="F191" s="158" t="s">
        <v>670</v>
      </c>
      <c r="H191" s="159">
        <v>1.7</v>
      </c>
      <c r="I191" s="160"/>
      <c r="L191" s="156"/>
      <c r="M191" s="161"/>
      <c r="T191" s="162"/>
      <c r="AT191" s="157" t="s">
        <v>164</v>
      </c>
      <c r="AU191" s="157" t="s">
        <v>78</v>
      </c>
      <c r="AV191" s="13" t="s">
        <v>78</v>
      </c>
      <c r="AW191" s="13" t="s">
        <v>31</v>
      </c>
      <c r="AX191" s="13" t="s">
        <v>69</v>
      </c>
      <c r="AY191" s="157" t="s">
        <v>150</v>
      </c>
    </row>
    <row r="192" spans="2:65" s="13" customFormat="1">
      <c r="B192" s="156"/>
      <c r="D192" s="144" t="s">
        <v>164</v>
      </c>
      <c r="E192" s="157" t="s">
        <v>19</v>
      </c>
      <c r="F192" s="158" t="s">
        <v>671</v>
      </c>
      <c r="H192" s="159">
        <v>6.45</v>
      </c>
      <c r="I192" s="160"/>
      <c r="L192" s="156"/>
      <c r="M192" s="161"/>
      <c r="T192" s="162"/>
      <c r="AT192" s="157" t="s">
        <v>164</v>
      </c>
      <c r="AU192" s="157" t="s">
        <v>78</v>
      </c>
      <c r="AV192" s="13" t="s">
        <v>78</v>
      </c>
      <c r="AW192" s="13" t="s">
        <v>31</v>
      </c>
      <c r="AX192" s="13" t="s">
        <v>69</v>
      </c>
      <c r="AY192" s="157" t="s">
        <v>150</v>
      </c>
    </row>
    <row r="193" spans="2:65" s="13" customFormat="1">
      <c r="B193" s="156"/>
      <c r="D193" s="144" t="s">
        <v>164</v>
      </c>
      <c r="E193" s="157" t="s">
        <v>19</v>
      </c>
      <c r="F193" s="158" t="s">
        <v>672</v>
      </c>
      <c r="H193" s="159">
        <v>3.4</v>
      </c>
      <c r="I193" s="160"/>
      <c r="L193" s="156"/>
      <c r="M193" s="161"/>
      <c r="T193" s="162"/>
      <c r="AT193" s="157" t="s">
        <v>164</v>
      </c>
      <c r="AU193" s="157" t="s">
        <v>78</v>
      </c>
      <c r="AV193" s="13" t="s">
        <v>78</v>
      </c>
      <c r="AW193" s="13" t="s">
        <v>31</v>
      </c>
      <c r="AX193" s="13" t="s">
        <v>69</v>
      </c>
      <c r="AY193" s="157" t="s">
        <v>150</v>
      </c>
    </row>
    <row r="194" spans="2:65" s="13" customFormat="1">
      <c r="B194" s="156"/>
      <c r="D194" s="144" t="s">
        <v>164</v>
      </c>
      <c r="E194" s="157" t="s">
        <v>19</v>
      </c>
      <c r="F194" s="158" t="s">
        <v>673</v>
      </c>
      <c r="H194" s="159">
        <v>33.520000000000003</v>
      </c>
      <c r="I194" s="160"/>
      <c r="L194" s="156"/>
      <c r="M194" s="161"/>
      <c r="T194" s="162"/>
      <c r="AT194" s="157" t="s">
        <v>164</v>
      </c>
      <c r="AU194" s="157" t="s">
        <v>78</v>
      </c>
      <c r="AV194" s="13" t="s">
        <v>78</v>
      </c>
      <c r="AW194" s="13" t="s">
        <v>31</v>
      </c>
      <c r="AX194" s="13" t="s">
        <v>69</v>
      </c>
      <c r="AY194" s="157" t="s">
        <v>150</v>
      </c>
    </row>
    <row r="195" spans="2:65" s="13" customFormat="1">
      <c r="B195" s="156"/>
      <c r="D195" s="144" t="s">
        <v>164</v>
      </c>
      <c r="E195" s="157" t="s">
        <v>19</v>
      </c>
      <c r="F195" s="158" t="s">
        <v>674</v>
      </c>
      <c r="H195" s="159">
        <v>12</v>
      </c>
      <c r="I195" s="160"/>
      <c r="L195" s="156"/>
      <c r="M195" s="161"/>
      <c r="T195" s="162"/>
      <c r="AT195" s="157" t="s">
        <v>164</v>
      </c>
      <c r="AU195" s="157" t="s">
        <v>78</v>
      </c>
      <c r="AV195" s="13" t="s">
        <v>78</v>
      </c>
      <c r="AW195" s="13" t="s">
        <v>31</v>
      </c>
      <c r="AX195" s="13" t="s">
        <v>69</v>
      </c>
      <c r="AY195" s="157" t="s">
        <v>150</v>
      </c>
    </row>
    <row r="196" spans="2:65" s="13" customFormat="1">
      <c r="B196" s="156"/>
      <c r="D196" s="144" t="s">
        <v>164</v>
      </c>
      <c r="E196" s="157" t="s">
        <v>19</v>
      </c>
      <c r="F196" s="158" t="s">
        <v>675</v>
      </c>
      <c r="H196" s="159">
        <v>1.5</v>
      </c>
      <c r="I196" s="160"/>
      <c r="L196" s="156"/>
      <c r="M196" s="161"/>
      <c r="T196" s="162"/>
      <c r="AT196" s="157" t="s">
        <v>164</v>
      </c>
      <c r="AU196" s="157" t="s">
        <v>78</v>
      </c>
      <c r="AV196" s="13" t="s">
        <v>78</v>
      </c>
      <c r="AW196" s="13" t="s">
        <v>31</v>
      </c>
      <c r="AX196" s="13" t="s">
        <v>69</v>
      </c>
      <c r="AY196" s="157" t="s">
        <v>150</v>
      </c>
    </row>
    <row r="197" spans="2:65" s="12" customFormat="1">
      <c r="B197" s="150"/>
      <c r="D197" s="144" t="s">
        <v>164</v>
      </c>
      <c r="E197" s="151" t="s">
        <v>19</v>
      </c>
      <c r="F197" s="152" t="s">
        <v>676</v>
      </c>
      <c r="H197" s="151" t="s">
        <v>19</v>
      </c>
      <c r="I197" s="153"/>
      <c r="L197" s="150"/>
      <c r="M197" s="154"/>
      <c r="T197" s="155"/>
      <c r="AT197" s="151" t="s">
        <v>164</v>
      </c>
      <c r="AU197" s="151" t="s">
        <v>78</v>
      </c>
      <c r="AV197" s="12" t="s">
        <v>76</v>
      </c>
      <c r="AW197" s="12" t="s">
        <v>31</v>
      </c>
      <c r="AX197" s="12" t="s">
        <v>69</v>
      </c>
      <c r="AY197" s="151" t="s">
        <v>150</v>
      </c>
    </row>
    <row r="198" spans="2:65" s="13" customFormat="1">
      <c r="B198" s="156"/>
      <c r="D198" s="144" t="s">
        <v>164</v>
      </c>
      <c r="E198" s="157" t="s">
        <v>19</v>
      </c>
      <c r="F198" s="158" t="s">
        <v>677</v>
      </c>
      <c r="H198" s="159">
        <v>6.63</v>
      </c>
      <c r="I198" s="160"/>
      <c r="L198" s="156"/>
      <c r="M198" s="161"/>
      <c r="T198" s="162"/>
      <c r="AT198" s="157" t="s">
        <v>164</v>
      </c>
      <c r="AU198" s="157" t="s">
        <v>78</v>
      </c>
      <c r="AV198" s="13" t="s">
        <v>78</v>
      </c>
      <c r="AW198" s="13" t="s">
        <v>31</v>
      </c>
      <c r="AX198" s="13" t="s">
        <v>69</v>
      </c>
      <c r="AY198" s="157" t="s">
        <v>150</v>
      </c>
    </row>
    <row r="199" spans="2:65" s="12" customFormat="1">
      <c r="B199" s="150"/>
      <c r="D199" s="144" t="s">
        <v>164</v>
      </c>
      <c r="E199" s="151" t="s">
        <v>19</v>
      </c>
      <c r="F199" s="152" t="s">
        <v>678</v>
      </c>
      <c r="H199" s="151" t="s">
        <v>19</v>
      </c>
      <c r="I199" s="153"/>
      <c r="L199" s="150"/>
      <c r="M199" s="154"/>
      <c r="T199" s="155"/>
      <c r="AT199" s="151" t="s">
        <v>164</v>
      </c>
      <c r="AU199" s="151" t="s">
        <v>78</v>
      </c>
      <c r="AV199" s="12" t="s">
        <v>76</v>
      </c>
      <c r="AW199" s="12" t="s">
        <v>31</v>
      </c>
      <c r="AX199" s="12" t="s">
        <v>69</v>
      </c>
      <c r="AY199" s="151" t="s">
        <v>150</v>
      </c>
    </row>
    <row r="200" spans="2:65" s="13" customFormat="1">
      <c r="B200" s="156"/>
      <c r="D200" s="144" t="s">
        <v>164</v>
      </c>
      <c r="E200" s="157" t="s">
        <v>19</v>
      </c>
      <c r="F200" s="158" t="s">
        <v>679</v>
      </c>
      <c r="H200" s="159">
        <v>2.19</v>
      </c>
      <c r="I200" s="160"/>
      <c r="L200" s="156"/>
      <c r="M200" s="161"/>
      <c r="T200" s="162"/>
      <c r="AT200" s="157" t="s">
        <v>164</v>
      </c>
      <c r="AU200" s="157" t="s">
        <v>78</v>
      </c>
      <c r="AV200" s="13" t="s">
        <v>78</v>
      </c>
      <c r="AW200" s="13" t="s">
        <v>31</v>
      </c>
      <c r="AX200" s="13" t="s">
        <v>69</v>
      </c>
      <c r="AY200" s="157" t="s">
        <v>150</v>
      </c>
    </row>
    <row r="201" spans="2:65" s="14" customFormat="1">
      <c r="B201" s="163"/>
      <c r="D201" s="144" t="s">
        <v>164</v>
      </c>
      <c r="E201" s="164" t="s">
        <v>19</v>
      </c>
      <c r="F201" s="165" t="s">
        <v>171</v>
      </c>
      <c r="H201" s="166">
        <v>102.24</v>
      </c>
      <c r="I201" s="167"/>
      <c r="L201" s="163"/>
      <c r="M201" s="168"/>
      <c r="T201" s="169"/>
      <c r="AT201" s="164" t="s">
        <v>164</v>
      </c>
      <c r="AU201" s="164" t="s">
        <v>78</v>
      </c>
      <c r="AV201" s="14" t="s">
        <v>158</v>
      </c>
      <c r="AW201" s="14" t="s">
        <v>31</v>
      </c>
      <c r="AX201" s="14" t="s">
        <v>76</v>
      </c>
      <c r="AY201" s="164" t="s">
        <v>150</v>
      </c>
    </row>
    <row r="202" spans="2:65" s="1" customFormat="1" ht="16.5" customHeight="1">
      <c r="B202" s="32"/>
      <c r="C202" s="173" t="s">
        <v>211</v>
      </c>
      <c r="D202" s="173" t="s">
        <v>656</v>
      </c>
      <c r="E202" s="174" t="s">
        <v>680</v>
      </c>
      <c r="F202" s="175" t="s">
        <v>681</v>
      </c>
      <c r="G202" s="176" t="s">
        <v>156</v>
      </c>
      <c r="H202" s="177">
        <v>112.464</v>
      </c>
      <c r="I202" s="178"/>
      <c r="J202" s="179">
        <f>ROUND(I202*H202,2)</f>
        <v>0</v>
      </c>
      <c r="K202" s="175" t="s">
        <v>157</v>
      </c>
      <c r="L202" s="180"/>
      <c r="M202" s="181" t="s">
        <v>19</v>
      </c>
      <c r="N202" s="182" t="s">
        <v>40</v>
      </c>
      <c r="P202" s="140">
        <f>O202*H202</f>
        <v>0</v>
      </c>
      <c r="Q202" s="140">
        <v>4.7999999999999996E-3</v>
      </c>
      <c r="R202" s="140">
        <f>Q202*H202</f>
        <v>0.53982719999999995</v>
      </c>
      <c r="S202" s="140">
        <v>0</v>
      </c>
      <c r="T202" s="141">
        <f>S202*H202</f>
        <v>0</v>
      </c>
      <c r="AR202" s="142" t="s">
        <v>211</v>
      </c>
      <c r="AT202" s="142" t="s">
        <v>656</v>
      </c>
      <c r="AU202" s="142" t="s">
        <v>78</v>
      </c>
      <c r="AY202" s="17" t="s">
        <v>150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76</v>
      </c>
      <c r="BK202" s="143">
        <f>ROUND(I202*H202,2)</f>
        <v>0</v>
      </c>
      <c r="BL202" s="17" t="s">
        <v>158</v>
      </c>
      <c r="BM202" s="142" t="s">
        <v>682</v>
      </c>
    </row>
    <row r="203" spans="2:65" s="1" customFormat="1">
      <c r="B203" s="32"/>
      <c r="D203" s="144" t="s">
        <v>160</v>
      </c>
      <c r="F203" s="145" t="s">
        <v>681</v>
      </c>
      <c r="I203" s="146"/>
      <c r="L203" s="32"/>
      <c r="M203" s="147"/>
      <c r="T203" s="53"/>
      <c r="AT203" s="17" t="s">
        <v>160</v>
      </c>
      <c r="AU203" s="17" t="s">
        <v>78</v>
      </c>
    </row>
    <row r="204" spans="2:65" s="13" customFormat="1">
      <c r="B204" s="156"/>
      <c r="D204" s="144" t="s">
        <v>164</v>
      </c>
      <c r="F204" s="158" t="s">
        <v>683</v>
      </c>
      <c r="H204" s="159">
        <v>112.464</v>
      </c>
      <c r="I204" s="160"/>
      <c r="L204" s="156"/>
      <c r="M204" s="161"/>
      <c r="T204" s="162"/>
      <c r="AT204" s="157" t="s">
        <v>164</v>
      </c>
      <c r="AU204" s="157" t="s">
        <v>78</v>
      </c>
      <c r="AV204" s="13" t="s">
        <v>78</v>
      </c>
      <c r="AW204" s="13" t="s">
        <v>4</v>
      </c>
      <c r="AX204" s="13" t="s">
        <v>76</v>
      </c>
      <c r="AY204" s="157" t="s">
        <v>150</v>
      </c>
    </row>
    <row r="205" spans="2:65" s="1" customFormat="1" ht="24.2" customHeight="1">
      <c r="B205" s="32"/>
      <c r="C205" s="131" t="s">
        <v>151</v>
      </c>
      <c r="D205" s="131" t="s">
        <v>153</v>
      </c>
      <c r="E205" s="132" t="s">
        <v>684</v>
      </c>
      <c r="F205" s="133" t="s">
        <v>685</v>
      </c>
      <c r="G205" s="134" t="s">
        <v>156</v>
      </c>
      <c r="H205" s="135">
        <v>1395.182</v>
      </c>
      <c r="I205" s="136"/>
      <c r="J205" s="137">
        <f>ROUND(I205*H205,2)</f>
        <v>0</v>
      </c>
      <c r="K205" s="133" t="s">
        <v>157</v>
      </c>
      <c r="L205" s="32"/>
      <c r="M205" s="138" t="s">
        <v>19</v>
      </c>
      <c r="N205" s="139" t="s">
        <v>40</v>
      </c>
      <c r="P205" s="140">
        <f>O205*H205</f>
        <v>0</v>
      </c>
      <c r="Q205" s="140">
        <v>1.159696E-2</v>
      </c>
      <c r="R205" s="140">
        <f>Q205*H205</f>
        <v>16.179869846719999</v>
      </c>
      <c r="S205" s="140">
        <v>0</v>
      </c>
      <c r="T205" s="141">
        <f>S205*H205</f>
        <v>0</v>
      </c>
      <c r="AR205" s="142" t="s">
        <v>158</v>
      </c>
      <c r="AT205" s="142" t="s">
        <v>153</v>
      </c>
      <c r="AU205" s="142" t="s">
        <v>78</v>
      </c>
      <c r="AY205" s="17" t="s">
        <v>150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76</v>
      </c>
      <c r="BK205" s="143">
        <f>ROUND(I205*H205,2)</f>
        <v>0</v>
      </c>
      <c r="BL205" s="17" t="s">
        <v>158</v>
      </c>
      <c r="BM205" s="142" t="s">
        <v>686</v>
      </c>
    </row>
    <row r="206" spans="2:65" s="1" customFormat="1">
      <c r="B206" s="32"/>
      <c r="D206" s="144" t="s">
        <v>160</v>
      </c>
      <c r="F206" s="145" t="s">
        <v>687</v>
      </c>
      <c r="I206" s="146"/>
      <c r="L206" s="32"/>
      <c r="M206" s="147"/>
      <c r="T206" s="53"/>
      <c r="AT206" s="17" t="s">
        <v>160</v>
      </c>
      <c r="AU206" s="17" t="s">
        <v>78</v>
      </c>
    </row>
    <row r="207" spans="2:65" s="1" customFormat="1">
      <c r="B207" s="32"/>
      <c r="D207" s="148" t="s">
        <v>162</v>
      </c>
      <c r="F207" s="149" t="s">
        <v>688</v>
      </c>
      <c r="I207" s="146"/>
      <c r="L207" s="32"/>
      <c r="M207" s="147"/>
      <c r="T207" s="53"/>
      <c r="AT207" s="17" t="s">
        <v>162</v>
      </c>
      <c r="AU207" s="17" t="s">
        <v>78</v>
      </c>
    </row>
    <row r="208" spans="2:65" s="12" customFormat="1">
      <c r="B208" s="150"/>
      <c r="D208" s="144" t="s">
        <v>164</v>
      </c>
      <c r="E208" s="151" t="s">
        <v>19</v>
      </c>
      <c r="F208" s="152" t="s">
        <v>165</v>
      </c>
      <c r="H208" s="151" t="s">
        <v>19</v>
      </c>
      <c r="I208" s="153"/>
      <c r="L208" s="150"/>
      <c r="M208" s="154"/>
      <c r="T208" s="155"/>
      <c r="AT208" s="151" t="s">
        <v>164</v>
      </c>
      <c r="AU208" s="151" t="s">
        <v>78</v>
      </c>
      <c r="AV208" s="12" t="s">
        <v>76</v>
      </c>
      <c r="AW208" s="12" t="s">
        <v>31</v>
      </c>
      <c r="AX208" s="12" t="s">
        <v>69</v>
      </c>
      <c r="AY208" s="151" t="s">
        <v>150</v>
      </c>
    </row>
    <row r="209" spans="2:51" s="12" customFormat="1">
      <c r="B209" s="150"/>
      <c r="D209" s="144" t="s">
        <v>164</v>
      </c>
      <c r="E209" s="151" t="s">
        <v>19</v>
      </c>
      <c r="F209" s="152" t="s">
        <v>689</v>
      </c>
      <c r="H209" s="151" t="s">
        <v>19</v>
      </c>
      <c r="I209" s="153"/>
      <c r="L209" s="150"/>
      <c r="M209" s="154"/>
      <c r="T209" s="155"/>
      <c r="AT209" s="151" t="s">
        <v>164</v>
      </c>
      <c r="AU209" s="151" t="s">
        <v>78</v>
      </c>
      <c r="AV209" s="12" t="s">
        <v>76</v>
      </c>
      <c r="AW209" s="12" t="s">
        <v>31</v>
      </c>
      <c r="AX209" s="12" t="s">
        <v>69</v>
      </c>
      <c r="AY209" s="151" t="s">
        <v>150</v>
      </c>
    </row>
    <row r="210" spans="2:51" s="12" customFormat="1">
      <c r="B210" s="150"/>
      <c r="D210" s="144" t="s">
        <v>164</v>
      </c>
      <c r="E210" s="151" t="s">
        <v>19</v>
      </c>
      <c r="F210" s="152" t="s">
        <v>345</v>
      </c>
      <c r="H210" s="151" t="s">
        <v>19</v>
      </c>
      <c r="I210" s="153"/>
      <c r="L210" s="150"/>
      <c r="M210" s="154"/>
      <c r="T210" s="155"/>
      <c r="AT210" s="151" t="s">
        <v>164</v>
      </c>
      <c r="AU210" s="151" t="s">
        <v>78</v>
      </c>
      <c r="AV210" s="12" t="s">
        <v>76</v>
      </c>
      <c r="AW210" s="12" t="s">
        <v>31</v>
      </c>
      <c r="AX210" s="12" t="s">
        <v>69</v>
      </c>
      <c r="AY210" s="151" t="s">
        <v>150</v>
      </c>
    </row>
    <row r="211" spans="2:51" s="13" customFormat="1">
      <c r="B211" s="156"/>
      <c r="D211" s="144" t="s">
        <v>164</v>
      </c>
      <c r="E211" s="157" t="s">
        <v>19</v>
      </c>
      <c r="F211" s="158" t="s">
        <v>609</v>
      </c>
      <c r="H211" s="159">
        <v>166.15</v>
      </c>
      <c r="I211" s="160"/>
      <c r="L211" s="156"/>
      <c r="M211" s="161"/>
      <c r="T211" s="162"/>
      <c r="AT211" s="157" t="s">
        <v>164</v>
      </c>
      <c r="AU211" s="157" t="s">
        <v>78</v>
      </c>
      <c r="AV211" s="13" t="s">
        <v>78</v>
      </c>
      <c r="AW211" s="13" t="s">
        <v>31</v>
      </c>
      <c r="AX211" s="13" t="s">
        <v>69</v>
      </c>
      <c r="AY211" s="157" t="s">
        <v>150</v>
      </c>
    </row>
    <row r="212" spans="2:51" s="13" customFormat="1">
      <c r="B212" s="156"/>
      <c r="D212" s="144" t="s">
        <v>164</v>
      </c>
      <c r="E212" s="157" t="s">
        <v>19</v>
      </c>
      <c r="F212" s="158" t="s">
        <v>610</v>
      </c>
      <c r="H212" s="159">
        <v>-27.413</v>
      </c>
      <c r="I212" s="160"/>
      <c r="L212" s="156"/>
      <c r="M212" s="161"/>
      <c r="T212" s="162"/>
      <c r="AT212" s="157" t="s">
        <v>164</v>
      </c>
      <c r="AU212" s="157" t="s">
        <v>78</v>
      </c>
      <c r="AV212" s="13" t="s">
        <v>78</v>
      </c>
      <c r="AW212" s="13" t="s">
        <v>31</v>
      </c>
      <c r="AX212" s="13" t="s">
        <v>69</v>
      </c>
      <c r="AY212" s="157" t="s">
        <v>150</v>
      </c>
    </row>
    <row r="213" spans="2:51" s="13" customFormat="1">
      <c r="B213" s="156"/>
      <c r="D213" s="144" t="s">
        <v>164</v>
      </c>
      <c r="E213" s="157" t="s">
        <v>19</v>
      </c>
      <c r="F213" s="158" t="s">
        <v>611</v>
      </c>
      <c r="H213" s="159">
        <v>44.8</v>
      </c>
      <c r="I213" s="160"/>
      <c r="L213" s="156"/>
      <c r="M213" s="161"/>
      <c r="T213" s="162"/>
      <c r="AT213" s="157" t="s">
        <v>164</v>
      </c>
      <c r="AU213" s="157" t="s">
        <v>78</v>
      </c>
      <c r="AV213" s="13" t="s">
        <v>78</v>
      </c>
      <c r="AW213" s="13" t="s">
        <v>31</v>
      </c>
      <c r="AX213" s="13" t="s">
        <v>69</v>
      </c>
      <c r="AY213" s="157" t="s">
        <v>150</v>
      </c>
    </row>
    <row r="214" spans="2:51" s="13" customFormat="1">
      <c r="B214" s="156"/>
      <c r="D214" s="144" t="s">
        <v>164</v>
      </c>
      <c r="E214" s="157" t="s">
        <v>19</v>
      </c>
      <c r="F214" s="158" t="s">
        <v>612</v>
      </c>
      <c r="H214" s="159">
        <v>-9.36</v>
      </c>
      <c r="I214" s="160"/>
      <c r="L214" s="156"/>
      <c r="M214" s="161"/>
      <c r="T214" s="162"/>
      <c r="AT214" s="157" t="s">
        <v>164</v>
      </c>
      <c r="AU214" s="157" t="s">
        <v>78</v>
      </c>
      <c r="AV214" s="13" t="s">
        <v>78</v>
      </c>
      <c r="AW214" s="13" t="s">
        <v>31</v>
      </c>
      <c r="AX214" s="13" t="s">
        <v>69</v>
      </c>
      <c r="AY214" s="157" t="s">
        <v>150</v>
      </c>
    </row>
    <row r="215" spans="2:51" s="12" customFormat="1">
      <c r="B215" s="150"/>
      <c r="D215" s="144" t="s">
        <v>164</v>
      </c>
      <c r="E215" s="151" t="s">
        <v>19</v>
      </c>
      <c r="F215" s="152" t="s">
        <v>355</v>
      </c>
      <c r="H215" s="151" t="s">
        <v>19</v>
      </c>
      <c r="I215" s="153"/>
      <c r="L215" s="150"/>
      <c r="M215" s="154"/>
      <c r="T215" s="155"/>
      <c r="AT215" s="151" t="s">
        <v>164</v>
      </c>
      <c r="AU215" s="151" t="s">
        <v>78</v>
      </c>
      <c r="AV215" s="12" t="s">
        <v>76</v>
      </c>
      <c r="AW215" s="12" t="s">
        <v>31</v>
      </c>
      <c r="AX215" s="12" t="s">
        <v>69</v>
      </c>
      <c r="AY215" s="151" t="s">
        <v>150</v>
      </c>
    </row>
    <row r="216" spans="2:51" s="13" customFormat="1">
      <c r="B216" s="156"/>
      <c r="D216" s="144" t="s">
        <v>164</v>
      </c>
      <c r="E216" s="157" t="s">
        <v>19</v>
      </c>
      <c r="F216" s="158" t="s">
        <v>613</v>
      </c>
      <c r="H216" s="159">
        <v>219.42</v>
      </c>
      <c r="I216" s="160"/>
      <c r="L216" s="156"/>
      <c r="M216" s="161"/>
      <c r="T216" s="162"/>
      <c r="AT216" s="157" t="s">
        <v>164</v>
      </c>
      <c r="AU216" s="157" t="s">
        <v>78</v>
      </c>
      <c r="AV216" s="13" t="s">
        <v>78</v>
      </c>
      <c r="AW216" s="13" t="s">
        <v>31</v>
      </c>
      <c r="AX216" s="13" t="s">
        <v>69</v>
      </c>
      <c r="AY216" s="157" t="s">
        <v>150</v>
      </c>
    </row>
    <row r="217" spans="2:51" s="13" customFormat="1">
      <c r="B217" s="156"/>
      <c r="D217" s="144" t="s">
        <v>164</v>
      </c>
      <c r="E217" s="157" t="s">
        <v>19</v>
      </c>
      <c r="F217" s="158" t="s">
        <v>614</v>
      </c>
      <c r="H217" s="159">
        <v>-19.98</v>
      </c>
      <c r="I217" s="160"/>
      <c r="L217" s="156"/>
      <c r="M217" s="161"/>
      <c r="T217" s="162"/>
      <c r="AT217" s="157" t="s">
        <v>164</v>
      </c>
      <c r="AU217" s="157" t="s">
        <v>78</v>
      </c>
      <c r="AV217" s="13" t="s">
        <v>78</v>
      </c>
      <c r="AW217" s="13" t="s">
        <v>31</v>
      </c>
      <c r="AX217" s="13" t="s">
        <v>69</v>
      </c>
      <c r="AY217" s="157" t="s">
        <v>150</v>
      </c>
    </row>
    <row r="218" spans="2:51" s="13" customFormat="1">
      <c r="B218" s="156"/>
      <c r="D218" s="144" t="s">
        <v>164</v>
      </c>
      <c r="E218" s="157" t="s">
        <v>19</v>
      </c>
      <c r="F218" s="158" t="s">
        <v>615</v>
      </c>
      <c r="H218" s="159">
        <v>220.48</v>
      </c>
      <c r="I218" s="160"/>
      <c r="L218" s="156"/>
      <c r="M218" s="161"/>
      <c r="T218" s="162"/>
      <c r="AT218" s="157" t="s">
        <v>164</v>
      </c>
      <c r="AU218" s="157" t="s">
        <v>78</v>
      </c>
      <c r="AV218" s="13" t="s">
        <v>78</v>
      </c>
      <c r="AW218" s="13" t="s">
        <v>31</v>
      </c>
      <c r="AX218" s="13" t="s">
        <v>69</v>
      </c>
      <c r="AY218" s="157" t="s">
        <v>150</v>
      </c>
    </row>
    <row r="219" spans="2:51" s="13" customFormat="1">
      <c r="B219" s="156"/>
      <c r="D219" s="144" t="s">
        <v>164</v>
      </c>
      <c r="E219" s="157" t="s">
        <v>19</v>
      </c>
      <c r="F219" s="158" t="s">
        <v>616</v>
      </c>
      <c r="H219" s="159">
        <v>-66.959999999999994</v>
      </c>
      <c r="I219" s="160"/>
      <c r="L219" s="156"/>
      <c r="M219" s="161"/>
      <c r="T219" s="162"/>
      <c r="AT219" s="157" t="s">
        <v>164</v>
      </c>
      <c r="AU219" s="157" t="s">
        <v>78</v>
      </c>
      <c r="AV219" s="13" t="s">
        <v>78</v>
      </c>
      <c r="AW219" s="13" t="s">
        <v>31</v>
      </c>
      <c r="AX219" s="13" t="s">
        <v>69</v>
      </c>
      <c r="AY219" s="157" t="s">
        <v>150</v>
      </c>
    </row>
    <row r="220" spans="2:51" s="13" customFormat="1">
      <c r="B220" s="156"/>
      <c r="D220" s="144" t="s">
        <v>164</v>
      </c>
      <c r="E220" s="157" t="s">
        <v>19</v>
      </c>
      <c r="F220" s="158" t="s">
        <v>617</v>
      </c>
      <c r="H220" s="159">
        <v>54.25</v>
      </c>
      <c r="I220" s="160"/>
      <c r="L220" s="156"/>
      <c r="M220" s="161"/>
      <c r="T220" s="162"/>
      <c r="AT220" s="157" t="s">
        <v>164</v>
      </c>
      <c r="AU220" s="157" t="s">
        <v>78</v>
      </c>
      <c r="AV220" s="13" t="s">
        <v>78</v>
      </c>
      <c r="AW220" s="13" t="s">
        <v>31</v>
      </c>
      <c r="AX220" s="13" t="s">
        <v>69</v>
      </c>
      <c r="AY220" s="157" t="s">
        <v>150</v>
      </c>
    </row>
    <row r="221" spans="2:51" s="13" customFormat="1">
      <c r="B221" s="156"/>
      <c r="D221" s="144" t="s">
        <v>164</v>
      </c>
      <c r="E221" s="157" t="s">
        <v>19</v>
      </c>
      <c r="F221" s="158" t="s">
        <v>618</v>
      </c>
      <c r="H221" s="159">
        <v>-10.8</v>
      </c>
      <c r="I221" s="160"/>
      <c r="L221" s="156"/>
      <c r="M221" s="161"/>
      <c r="T221" s="162"/>
      <c r="AT221" s="157" t="s">
        <v>164</v>
      </c>
      <c r="AU221" s="157" t="s">
        <v>78</v>
      </c>
      <c r="AV221" s="13" t="s">
        <v>78</v>
      </c>
      <c r="AW221" s="13" t="s">
        <v>31</v>
      </c>
      <c r="AX221" s="13" t="s">
        <v>69</v>
      </c>
      <c r="AY221" s="157" t="s">
        <v>150</v>
      </c>
    </row>
    <row r="222" spans="2:51" s="13" customFormat="1">
      <c r="B222" s="156"/>
      <c r="D222" s="144" t="s">
        <v>164</v>
      </c>
      <c r="E222" s="157" t="s">
        <v>19</v>
      </c>
      <c r="F222" s="158" t="s">
        <v>619</v>
      </c>
      <c r="H222" s="159">
        <v>50.84</v>
      </c>
      <c r="I222" s="160"/>
      <c r="L222" s="156"/>
      <c r="M222" s="161"/>
      <c r="T222" s="162"/>
      <c r="AT222" s="157" t="s">
        <v>164</v>
      </c>
      <c r="AU222" s="157" t="s">
        <v>78</v>
      </c>
      <c r="AV222" s="13" t="s">
        <v>78</v>
      </c>
      <c r="AW222" s="13" t="s">
        <v>31</v>
      </c>
      <c r="AX222" s="13" t="s">
        <v>69</v>
      </c>
      <c r="AY222" s="157" t="s">
        <v>150</v>
      </c>
    </row>
    <row r="223" spans="2:51" s="13" customFormat="1">
      <c r="B223" s="156"/>
      <c r="D223" s="144" t="s">
        <v>164</v>
      </c>
      <c r="E223" s="157" t="s">
        <v>19</v>
      </c>
      <c r="F223" s="158" t="s">
        <v>618</v>
      </c>
      <c r="H223" s="159">
        <v>-10.8</v>
      </c>
      <c r="I223" s="160"/>
      <c r="L223" s="156"/>
      <c r="M223" s="161"/>
      <c r="T223" s="162"/>
      <c r="AT223" s="157" t="s">
        <v>164</v>
      </c>
      <c r="AU223" s="157" t="s">
        <v>78</v>
      </c>
      <c r="AV223" s="13" t="s">
        <v>78</v>
      </c>
      <c r="AW223" s="13" t="s">
        <v>31</v>
      </c>
      <c r="AX223" s="13" t="s">
        <v>69</v>
      </c>
      <c r="AY223" s="157" t="s">
        <v>150</v>
      </c>
    </row>
    <row r="224" spans="2:51" s="12" customFormat="1">
      <c r="B224" s="150"/>
      <c r="D224" s="144" t="s">
        <v>164</v>
      </c>
      <c r="E224" s="151" t="s">
        <v>19</v>
      </c>
      <c r="F224" s="152" t="s">
        <v>620</v>
      </c>
      <c r="H224" s="151" t="s">
        <v>19</v>
      </c>
      <c r="I224" s="153"/>
      <c r="L224" s="150"/>
      <c r="M224" s="154"/>
      <c r="T224" s="155"/>
      <c r="AT224" s="151" t="s">
        <v>164</v>
      </c>
      <c r="AU224" s="151" t="s">
        <v>78</v>
      </c>
      <c r="AV224" s="12" t="s">
        <v>76</v>
      </c>
      <c r="AW224" s="12" t="s">
        <v>31</v>
      </c>
      <c r="AX224" s="12" t="s">
        <v>69</v>
      </c>
      <c r="AY224" s="151" t="s">
        <v>150</v>
      </c>
    </row>
    <row r="225" spans="2:51" s="13" customFormat="1">
      <c r="B225" s="156"/>
      <c r="D225" s="144" t="s">
        <v>164</v>
      </c>
      <c r="E225" s="157" t="s">
        <v>19</v>
      </c>
      <c r="F225" s="158" t="s">
        <v>621</v>
      </c>
      <c r="H225" s="159">
        <v>192.41</v>
      </c>
      <c r="I225" s="160"/>
      <c r="L225" s="156"/>
      <c r="M225" s="161"/>
      <c r="T225" s="162"/>
      <c r="AT225" s="157" t="s">
        <v>164</v>
      </c>
      <c r="AU225" s="157" t="s">
        <v>78</v>
      </c>
      <c r="AV225" s="13" t="s">
        <v>78</v>
      </c>
      <c r="AW225" s="13" t="s">
        <v>31</v>
      </c>
      <c r="AX225" s="13" t="s">
        <v>69</v>
      </c>
      <c r="AY225" s="157" t="s">
        <v>150</v>
      </c>
    </row>
    <row r="226" spans="2:51" s="13" customFormat="1">
      <c r="B226" s="156"/>
      <c r="D226" s="144" t="s">
        <v>164</v>
      </c>
      <c r="E226" s="157" t="s">
        <v>19</v>
      </c>
      <c r="F226" s="158" t="s">
        <v>622</v>
      </c>
      <c r="H226" s="159">
        <v>-8.84</v>
      </c>
      <c r="I226" s="160"/>
      <c r="L226" s="156"/>
      <c r="M226" s="161"/>
      <c r="T226" s="162"/>
      <c r="AT226" s="157" t="s">
        <v>164</v>
      </c>
      <c r="AU226" s="157" t="s">
        <v>78</v>
      </c>
      <c r="AV226" s="13" t="s">
        <v>78</v>
      </c>
      <c r="AW226" s="13" t="s">
        <v>31</v>
      </c>
      <c r="AX226" s="13" t="s">
        <v>69</v>
      </c>
      <c r="AY226" s="157" t="s">
        <v>150</v>
      </c>
    </row>
    <row r="227" spans="2:51" s="13" customFormat="1">
      <c r="B227" s="156"/>
      <c r="D227" s="144" t="s">
        <v>164</v>
      </c>
      <c r="E227" s="157" t="s">
        <v>19</v>
      </c>
      <c r="F227" s="158" t="s">
        <v>623</v>
      </c>
      <c r="H227" s="159">
        <v>-39.6</v>
      </c>
      <c r="I227" s="160"/>
      <c r="L227" s="156"/>
      <c r="M227" s="161"/>
      <c r="T227" s="162"/>
      <c r="AT227" s="157" t="s">
        <v>164</v>
      </c>
      <c r="AU227" s="157" t="s">
        <v>78</v>
      </c>
      <c r="AV227" s="13" t="s">
        <v>78</v>
      </c>
      <c r="AW227" s="13" t="s">
        <v>31</v>
      </c>
      <c r="AX227" s="13" t="s">
        <v>69</v>
      </c>
      <c r="AY227" s="157" t="s">
        <v>150</v>
      </c>
    </row>
    <row r="228" spans="2:51" s="12" customFormat="1">
      <c r="B228" s="150"/>
      <c r="D228" s="144" t="s">
        <v>164</v>
      </c>
      <c r="E228" s="151" t="s">
        <v>19</v>
      </c>
      <c r="F228" s="152" t="s">
        <v>366</v>
      </c>
      <c r="H228" s="151" t="s">
        <v>19</v>
      </c>
      <c r="I228" s="153"/>
      <c r="L228" s="150"/>
      <c r="M228" s="154"/>
      <c r="T228" s="155"/>
      <c r="AT228" s="151" t="s">
        <v>164</v>
      </c>
      <c r="AU228" s="151" t="s">
        <v>78</v>
      </c>
      <c r="AV228" s="12" t="s">
        <v>76</v>
      </c>
      <c r="AW228" s="12" t="s">
        <v>31</v>
      </c>
      <c r="AX228" s="12" t="s">
        <v>69</v>
      </c>
      <c r="AY228" s="151" t="s">
        <v>150</v>
      </c>
    </row>
    <row r="229" spans="2:51" s="13" customFormat="1">
      <c r="B229" s="156"/>
      <c r="D229" s="144" t="s">
        <v>164</v>
      </c>
      <c r="E229" s="157" t="s">
        <v>19</v>
      </c>
      <c r="F229" s="158" t="s">
        <v>624</v>
      </c>
      <c r="H229" s="159">
        <v>26.84</v>
      </c>
      <c r="I229" s="160"/>
      <c r="L229" s="156"/>
      <c r="M229" s="161"/>
      <c r="T229" s="162"/>
      <c r="AT229" s="157" t="s">
        <v>164</v>
      </c>
      <c r="AU229" s="157" t="s">
        <v>78</v>
      </c>
      <c r="AV229" s="13" t="s">
        <v>78</v>
      </c>
      <c r="AW229" s="13" t="s">
        <v>31</v>
      </c>
      <c r="AX229" s="13" t="s">
        <v>69</v>
      </c>
      <c r="AY229" s="157" t="s">
        <v>150</v>
      </c>
    </row>
    <row r="230" spans="2:51" s="13" customFormat="1">
      <c r="B230" s="156"/>
      <c r="D230" s="144" t="s">
        <v>164</v>
      </c>
      <c r="E230" s="157" t="s">
        <v>19</v>
      </c>
      <c r="F230" s="158" t="s">
        <v>625</v>
      </c>
      <c r="H230" s="159">
        <v>-12.78</v>
      </c>
      <c r="I230" s="160"/>
      <c r="L230" s="156"/>
      <c r="M230" s="161"/>
      <c r="T230" s="162"/>
      <c r="AT230" s="157" t="s">
        <v>164</v>
      </c>
      <c r="AU230" s="157" t="s">
        <v>78</v>
      </c>
      <c r="AV230" s="13" t="s">
        <v>78</v>
      </c>
      <c r="AW230" s="13" t="s">
        <v>31</v>
      </c>
      <c r="AX230" s="13" t="s">
        <v>69</v>
      </c>
      <c r="AY230" s="157" t="s">
        <v>150</v>
      </c>
    </row>
    <row r="231" spans="2:51" s="13" customFormat="1">
      <c r="B231" s="156"/>
      <c r="D231" s="144" t="s">
        <v>164</v>
      </c>
      <c r="E231" s="157" t="s">
        <v>19</v>
      </c>
      <c r="F231" s="158" t="s">
        <v>626</v>
      </c>
      <c r="H231" s="159">
        <v>1.575</v>
      </c>
      <c r="I231" s="160"/>
      <c r="L231" s="156"/>
      <c r="M231" s="161"/>
      <c r="T231" s="162"/>
      <c r="AT231" s="157" t="s">
        <v>164</v>
      </c>
      <c r="AU231" s="157" t="s">
        <v>78</v>
      </c>
      <c r="AV231" s="13" t="s">
        <v>78</v>
      </c>
      <c r="AW231" s="13" t="s">
        <v>31</v>
      </c>
      <c r="AX231" s="13" t="s">
        <v>69</v>
      </c>
      <c r="AY231" s="157" t="s">
        <v>150</v>
      </c>
    </row>
    <row r="232" spans="2:51" s="13" customFormat="1">
      <c r="B232" s="156"/>
      <c r="D232" s="144" t="s">
        <v>164</v>
      </c>
      <c r="E232" s="157" t="s">
        <v>19</v>
      </c>
      <c r="F232" s="158" t="s">
        <v>627</v>
      </c>
      <c r="H232" s="159">
        <v>102.6</v>
      </c>
      <c r="I232" s="160"/>
      <c r="L232" s="156"/>
      <c r="M232" s="161"/>
      <c r="T232" s="162"/>
      <c r="AT232" s="157" t="s">
        <v>164</v>
      </c>
      <c r="AU232" s="157" t="s">
        <v>78</v>
      </c>
      <c r="AV232" s="13" t="s">
        <v>78</v>
      </c>
      <c r="AW232" s="13" t="s">
        <v>31</v>
      </c>
      <c r="AX232" s="13" t="s">
        <v>69</v>
      </c>
      <c r="AY232" s="157" t="s">
        <v>150</v>
      </c>
    </row>
    <row r="233" spans="2:51" s="13" customFormat="1">
      <c r="B233" s="156"/>
      <c r="D233" s="144" t="s">
        <v>164</v>
      </c>
      <c r="E233" s="157" t="s">
        <v>19</v>
      </c>
      <c r="F233" s="158" t="s">
        <v>628</v>
      </c>
      <c r="H233" s="159">
        <v>-18</v>
      </c>
      <c r="I233" s="160"/>
      <c r="L233" s="156"/>
      <c r="M233" s="161"/>
      <c r="T233" s="162"/>
      <c r="AT233" s="157" t="s">
        <v>164</v>
      </c>
      <c r="AU233" s="157" t="s">
        <v>78</v>
      </c>
      <c r="AV233" s="13" t="s">
        <v>78</v>
      </c>
      <c r="AW233" s="13" t="s">
        <v>31</v>
      </c>
      <c r="AX233" s="13" t="s">
        <v>69</v>
      </c>
      <c r="AY233" s="157" t="s">
        <v>150</v>
      </c>
    </row>
    <row r="234" spans="2:51" s="13" customFormat="1">
      <c r="B234" s="156"/>
      <c r="D234" s="144" t="s">
        <v>164</v>
      </c>
      <c r="E234" s="157" t="s">
        <v>19</v>
      </c>
      <c r="F234" s="158" t="s">
        <v>629</v>
      </c>
      <c r="H234" s="159">
        <v>10.98</v>
      </c>
      <c r="I234" s="160"/>
      <c r="L234" s="156"/>
      <c r="M234" s="161"/>
      <c r="T234" s="162"/>
      <c r="AT234" s="157" t="s">
        <v>164</v>
      </c>
      <c r="AU234" s="157" t="s">
        <v>78</v>
      </c>
      <c r="AV234" s="13" t="s">
        <v>78</v>
      </c>
      <c r="AW234" s="13" t="s">
        <v>31</v>
      </c>
      <c r="AX234" s="13" t="s">
        <v>69</v>
      </c>
      <c r="AY234" s="157" t="s">
        <v>150</v>
      </c>
    </row>
    <row r="235" spans="2:51" s="13" customFormat="1">
      <c r="B235" s="156"/>
      <c r="D235" s="144" t="s">
        <v>164</v>
      </c>
      <c r="E235" s="157" t="s">
        <v>19</v>
      </c>
      <c r="F235" s="158" t="s">
        <v>630</v>
      </c>
      <c r="H235" s="159">
        <v>37.82</v>
      </c>
      <c r="I235" s="160"/>
      <c r="L235" s="156"/>
      <c r="M235" s="161"/>
      <c r="T235" s="162"/>
      <c r="AT235" s="157" t="s">
        <v>164</v>
      </c>
      <c r="AU235" s="157" t="s">
        <v>78</v>
      </c>
      <c r="AV235" s="13" t="s">
        <v>78</v>
      </c>
      <c r="AW235" s="13" t="s">
        <v>31</v>
      </c>
      <c r="AX235" s="13" t="s">
        <v>69</v>
      </c>
      <c r="AY235" s="157" t="s">
        <v>150</v>
      </c>
    </row>
    <row r="236" spans="2:51" s="13" customFormat="1">
      <c r="B236" s="156"/>
      <c r="D236" s="144" t="s">
        <v>164</v>
      </c>
      <c r="E236" s="157" t="s">
        <v>19</v>
      </c>
      <c r="F236" s="158" t="s">
        <v>625</v>
      </c>
      <c r="H236" s="159">
        <v>-12.78</v>
      </c>
      <c r="I236" s="160"/>
      <c r="L236" s="156"/>
      <c r="M236" s="161"/>
      <c r="T236" s="162"/>
      <c r="AT236" s="157" t="s">
        <v>164</v>
      </c>
      <c r="AU236" s="157" t="s">
        <v>78</v>
      </c>
      <c r="AV236" s="13" t="s">
        <v>78</v>
      </c>
      <c r="AW236" s="13" t="s">
        <v>31</v>
      </c>
      <c r="AX236" s="13" t="s">
        <v>69</v>
      </c>
      <c r="AY236" s="157" t="s">
        <v>150</v>
      </c>
    </row>
    <row r="237" spans="2:51" s="12" customFormat="1">
      <c r="B237" s="150"/>
      <c r="D237" s="144" t="s">
        <v>164</v>
      </c>
      <c r="E237" s="151" t="s">
        <v>19</v>
      </c>
      <c r="F237" s="152" t="s">
        <v>375</v>
      </c>
      <c r="H237" s="151" t="s">
        <v>19</v>
      </c>
      <c r="I237" s="153"/>
      <c r="L237" s="150"/>
      <c r="M237" s="154"/>
      <c r="T237" s="155"/>
      <c r="AT237" s="151" t="s">
        <v>164</v>
      </c>
      <c r="AU237" s="151" t="s">
        <v>78</v>
      </c>
      <c r="AV237" s="12" t="s">
        <v>76</v>
      </c>
      <c r="AW237" s="12" t="s">
        <v>31</v>
      </c>
      <c r="AX237" s="12" t="s">
        <v>69</v>
      </c>
      <c r="AY237" s="151" t="s">
        <v>150</v>
      </c>
    </row>
    <row r="238" spans="2:51" s="13" customFormat="1">
      <c r="B238" s="156"/>
      <c r="D238" s="144" t="s">
        <v>164</v>
      </c>
      <c r="E238" s="157" t="s">
        <v>19</v>
      </c>
      <c r="F238" s="158" t="s">
        <v>631</v>
      </c>
      <c r="H238" s="159">
        <v>9.9</v>
      </c>
      <c r="I238" s="160"/>
      <c r="L238" s="156"/>
      <c r="M238" s="161"/>
      <c r="T238" s="162"/>
      <c r="AT238" s="157" t="s">
        <v>164</v>
      </c>
      <c r="AU238" s="157" t="s">
        <v>78</v>
      </c>
      <c r="AV238" s="13" t="s">
        <v>78</v>
      </c>
      <c r="AW238" s="13" t="s">
        <v>31</v>
      </c>
      <c r="AX238" s="13" t="s">
        <v>69</v>
      </c>
      <c r="AY238" s="157" t="s">
        <v>150</v>
      </c>
    </row>
    <row r="239" spans="2:51" s="13" customFormat="1">
      <c r="B239" s="156"/>
      <c r="D239" s="144" t="s">
        <v>164</v>
      </c>
      <c r="E239" s="157" t="s">
        <v>19</v>
      </c>
      <c r="F239" s="158" t="s">
        <v>632</v>
      </c>
      <c r="H239" s="159">
        <v>50.34</v>
      </c>
      <c r="I239" s="160"/>
      <c r="L239" s="156"/>
      <c r="M239" s="161"/>
      <c r="T239" s="162"/>
      <c r="AT239" s="157" t="s">
        <v>164</v>
      </c>
      <c r="AU239" s="157" t="s">
        <v>78</v>
      </c>
      <c r="AV239" s="13" t="s">
        <v>78</v>
      </c>
      <c r="AW239" s="13" t="s">
        <v>31</v>
      </c>
      <c r="AX239" s="13" t="s">
        <v>69</v>
      </c>
      <c r="AY239" s="157" t="s">
        <v>150</v>
      </c>
    </row>
    <row r="240" spans="2:51" s="13" customFormat="1">
      <c r="B240" s="156"/>
      <c r="D240" s="144" t="s">
        <v>164</v>
      </c>
      <c r="E240" s="157" t="s">
        <v>19</v>
      </c>
      <c r="F240" s="158" t="s">
        <v>377</v>
      </c>
      <c r="H240" s="159">
        <v>-13.32</v>
      </c>
      <c r="I240" s="160"/>
      <c r="L240" s="156"/>
      <c r="M240" s="161"/>
      <c r="T240" s="162"/>
      <c r="AT240" s="157" t="s">
        <v>164</v>
      </c>
      <c r="AU240" s="157" t="s">
        <v>78</v>
      </c>
      <c r="AV240" s="13" t="s">
        <v>78</v>
      </c>
      <c r="AW240" s="13" t="s">
        <v>31</v>
      </c>
      <c r="AX240" s="13" t="s">
        <v>69</v>
      </c>
      <c r="AY240" s="157" t="s">
        <v>150</v>
      </c>
    </row>
    <row r="241" spans="2:65" s="13" customFormat="1">
      <c r="B241" s="156"/>
      <c r="D241" s="144" t="s">
        <v>164</v>
      </c>
      <c r="E241" s="157" t="s">
        <v>19</v>
      </c>
      <c r="F241" s="158" t="s">
        <v>633</v>
      </c>
      <c r="H241" s="159">
        <v>4.05</v>
      </c>
      <c r="I241" s="160"/>
      <c r="L241" s="156"/>
      <c r="M241" s="161"/>
      <c r="T241" s="162"/>
      <c r="AT241" s="157" t="s">
        <v>164</v>
      </c>
      <c r="AU241" s="157" t="s">
        <v>78</v>
      </c>
      <c r="AV241" s="13" t="s">
        <v>78</v>
      </c>
      <c r="AW241" s="13" t="s">
        <v>31</v>
      </c>
      <c r="AX241" s="13" t="s">
        <v>69</v>
      </c>
      <c r="AY241" s="157" t="s">
        <v>150</v>
      </c>
    </row>
    <row r="242" spans="2:65" s="13" customFormat="1">
      <c r="B242" s="156"/>
      <c r="D242" s="144" t="s">
        <v>164</v>
      </c>
      <c r="E242" s="157" t="s">
        <v>19</v>
      </c>
      <c r="F242" s="158" t="s">
        <v>634</v>
      </c>
      <c r="H242" s="159">
        <v>50.22</v>
      </c>
      <c r="I242" s="160"/>
      <c r="L242" s="156"/>
      <c r="M242" s="161"/>
      <c r="T242" s="162"/>
      <c r="AT242" s="157" t="s">
        <v>164</v>
      </c>
      <c r="AU242" s="157" t="s">
        <v>78</v>
      </c>
      <c r="AV242" s="13" t="s">
        <v>78</v>
      </c>
      <c r="AW242" s="13" t="s">
        <v>31</v>
      </c>
      <c r="AX242" s="13" t="s">
        <v>69</v>
      </c>
      <c r="AY242" s="157" t="s">
        <v>150</v>
      </c>
    </row>
    <row r="243" spans="2:65" s="13" customFormat="1">
      <c r="B243" s="156"/>
      <c r="D243" s="144" t="s">
        <v>164</v>
      </c>
      <c r="E243" s="157" t="s">
        <v>19</v>
      </c>
      <c r="F243" s="158" t="s">
        <v>635</v>
      </c>
      <c r="H243" s="159">
        <v>488.66</v>
      </c>
      <c r="I243" s="160"/>
      <c r="L243" s="156"/>
      <c r="M243" s="161"/>
      <c r="T243" s="162"/>
      <c r="AT243" s="157" t="s">
        <v>164</v>
      </c>
      <c r="AU243" s="157" t="s">
        <v>78</v>
      </c>
      <c r="AV243" s="13" t="s">
        <v>78</v>
      </c>
      <c r="AW243" s="13" t="s">
        <v>31</v>
      </c>
      <c r="AX243" s="13" t="s">
        <v>69</v>
      </c>
      <c r="AY243" s="157" t="s">
        <v>150</v>
      </c>
    </row>
    <row r="244" spans="2:65" s="13" customFormat="1">
      <c r="B244" s="156"/>
      <c r="D244" s="144" t="s">
        <v>164</v>
      </c>
      <c r="E244" s="157" t="s">
        <v>19</v>
      </c>
      <c r="F244" s="158" t="s">
        <v>636</v>
      </c>
      <c r="H244" s="159">
        <v>-131.04</v>
      </c>
      <c r="I244" s="160"/>
      <c r="L244" s="156"/>
      <c r="M244" s="161"/>
      <c r="T244" s="162"/>
      <c r="AT244" s="157" t="s">
        <v>164</v>
      </c>
      <c r="AU244" s="157" t="s">
        <v>78</v>
      </c>
      <c r="AV244" s="13" t="s">
        <v>78</v>
      </c>
      <c r="AW244" s="13" t="s">
        <v>31</v>
      </c>
      <c r="AX244" s="13" t="s">
        <v>69</v>
      </c>
      <c r="AY244" s="157" t="s">
        <v>150</v>
      </c>
    </row>
    <row r="245" spans="2:65" s="13" customFormat="1">
      <c r="B245" s="156"/>
      <c r="D245" s="144" t="s">
        <v>164</v>
      </c>
      <c r="E245" s="157" t="s">
        <v>19</v>
      </c>
      <c r="F245" s="158" t="s">
        <v>637</v>
      </c>
      <c r="H245" s="159">
        <v>2.94</v>
      </c>
      <c r="I245" s="160"/>
      <c r="L245" s="156"/>
      <c r="M245" s="161"/>
      <c r="T245" s="162"/>
      <c r="AT245" s="157" t="s">
        <v>164</v>
      </c>
      <c r="AU245" s="157" t="s">
        <v>78</v>
      </c>
      <c r="AV245" s="13" t="s">
        <v>78</v>
      </c>
      <c r="AW245" s="13" t="s">
        <v>31</v>
      </c>
      <c r="AX245" s="13" t="s">
        <v>69</v>
      </c>
      <c r="AY245" s="157" t="s">
        <v>150</v>
      </c>
    </row>
    <row r="246" spans="2:65" s="13" customFormat="1">
      <c r="B246" s="156"/>
      <c r="D246" s="144" t="s">
        <v>164</v>
      </c>
      <c r="E246" s="157" t="s">
        <v>19</v>
      </c>
      <c r="F246" s="158" t="s">
        <v>638</v>
      </c>
      <c r="H246" s="159">
        <v>27.54</v>
      </c>
      <c r="I246" s="160"/>
      <c r="L246" s="156"/>
      <c r="M246" s="161"/>
      <c r="T246" s="162"/>
      <c r="AT246" s="157" t="s">
        <v>164</v>
      </c>
      <c r="AU246" s="157" t="s">
        <v>78</v>
      </c>
      <c r="AV246" s="13" t="s">
        <v>78</v>
      </c>
      <c r="AW246" s="13" t="s">
        <v>31</v>
      </c>
      <c r="AX246" s="13" t="s">
        <v>69</v>
      </c>
      <c r="AY246" s="157" t="s">
        <v>150</v>
      </c>
    </row>
    <row r="247" spans="2:65" s="12" customFormat="1">
      <c r="B247" s="150"/>
      <c r="D247" s="144" t="s">
        <v>164</v>
      </c>
      <c r="E247" s="151" t="s">
        <v>19</v>
      </c>
      <c r="F247" s="152" t="s">
        <v>690</v>
      </c>
      <c r="H247" s="151" t="s">
        <v>19</v>
      </c>
      <c r="I247" s="153"/>
      <c r="L247" s="150"/>
      <c r="M247" s="154"/>
      <c r="T247" s="155"/>
      <c r="AT247" s="151" t="s">
        <v>164</v>
      </c>
      <c r="AU247" s="151" t="s">
        <v>78</v>
      </c>
      <c r="AV247" s="12" t="s">
        <v>76</v>
      </c>
      <c r="AW247" s="12" t="s">
        <v>31</v>
      </c>
      <c r="AX247" s="12" t="s">
        <v>69</v>
      </c>
      <c r="AY247" s="151" t="s">
        <v>150</v>
      </c>
    </row>
    <row r="248" spans="2:65" s="13" customFormat="1">
      <c r="B248" s="156"/>
      <c r="D248" s="144" t="s">
        <v>164</v>
      </c>
      <c r="E248" s="157" t="s">
        <v>19</v>
      </c>
      <c r="F248" s="158" t="s">
        <v>691</v>
      </c>
      <c r="H248" s="159">
        <v>15.04</v>
      </c>
      <c r="I248" s="160"/>
      <c r="L248" s="156"/>
      <c r="M248" s="161"/>
      <c r="T248" s="162"/>
      <c r="AT248" s="157" t="s">
        <v>164</v>
      </c>
      <c r="AU248" s="157" t="s">
        <v>78</v>
      </c>
      <c r="AV248" s="13" t="s">
        <v>78</v>
      </c>
      <c r="AW248" s="13" t="s">
        <v>31</v>
      </c>
      <c r="AX248" s="13" t="s">
        <v>69</v>
      </c>
      <c r="AY248" s="157" t="s">
        <v>150</v>
      </c>
    </row>
    <row r="249" spans="2:65" s="14" customFormat="1">
      <c r="B249" s="163"/>
      <c r="D249" s="144" t="s">
        <v>164</v>
      </c>
      <c r="E249" s="164" t="s">
        <v>19</v>
      </c>
      <c r="F249" s="165" t="s">
        <v>171</v>
      </c>
      <c r="H249" s="166">
        <v>1395.182</v>
      </c>
      <c r="I249" s="167"/>
      <c r="L249" s="163"/>
      <c r="M249" s="168"/>
      <c r="T249" s="169"/>
      <c r="AT249" s="164" t="s">
        <v>164</v>
      </c>
      <c r="AU249" s="164" t="s">
        <v>78</v>
      </c>
      <c r="AV249" s="14" t="s">
        <v>158</v>
      </c>
      <c r="AW249" s="14" t="s">
        <v>31</v>
      </c>
      <c r="AX249" s="14" t="s">
        <v>76</v>
      </c>
      <c r="AY249" s="164" t="s">
        <v>150</v>
      </c>
    </row>
    <row r="250" spans="2:65" s="1" customFormat="1" ht="16.5" customHeight="1">
      <c r="B250" s="32"/>
      <c r="C250" s="173" t="s">
        <v>228</v>
      </c>
      <c r="D250" s="173" t="s">
        <v>656</v>
      </c>
      <c r="E250" s="174" t="s">
        <v>692</v>
      </c>
      <c r="F250" s="175" t="s">
        <v>693</v>
      </c>
      <c r="G250" s="176" t="s">
        <v>156</v>
      </c>
      <c r="H250" s="177">
        <v>1518.1559999999999</v>
      </c>
      <c r="I250" s="178"/>
      <c r="J250" s="179">
        <f>ROUND(I250*H250,2)</f>
        <v>0</v>
      </c>
      <c r="K250" s="175" t="s">
        <v>157</v>
      </c>
      <c r="L250" s="180"/>
      <c r="M250" s="181" t="s">
        <v>19</v>
      </c>
      <c r="N250" s="182" t="s">
        <v>40</v>
      </c>
      <c r="P250" s="140">
        <f>O250*H250</f>
        <v>0</v>
      </c>
      <c r="Q250" s="140">
        <v>2.5000000000000001E-2</v>
      </c>
      <c r="R250" s="140">
        <f>Q250*H250</f>
        <v>37.953899999999997</v>
      </c>
      <c r="S250" s="140">
        <v>0</v>
      </c>
      <c r="T250" s="141">
        <f>S250*H250</f>
        <v>0</v>
      </c>
      <c r="AR250" s="142" t="s">
        <v>211</v>
      </c>
      <c r="AT250" s="142" t="s">
        <v>656</v>
      </c>
      <c r="AU250" s="142" t="s">
        <v>78</v>
      </c>
      <c r="AY250" s="17" t="s">
        <v>150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7" t="s">
        <v>76</v>
      </c>
      <c r="BK250" s="143">
        <f>ROUND(I250*H250,2)</f>
        <v>0</v>
      </c>
      <c r="BL250" s="17" t="s">
        <v>158</v>
      </c>
      <c r="BM250" s="142" t="s">
        <v>694</v>
      </c>
    </row>
    <row r="251" spans="2:65" s="1" customFormat="1">
      <c r="B251" s="32"/>
      <c r="D251" s="144" t="s">
        <v>160</v>
      </c>
      <c r="F251" s="145" t="s">
        <v>693</v>
      </c>
      <c r="I251" s="146"/>
      <c r="L251" s="32"/>
      <c r="M251" s="147"/>
      <c r="T251" s="53"/>
      <c r="AT251" s="17" t="s">
        <v>160</v>
      </c>
      <c r="AU251" s="17" t="s">
        <v>78</v>
      </c>
    </row>
    <row r="252" spans="2:65" s="12" customFormat="1">
      <c r="B252" s="150"/>
      <c r="D252" s="144" t="s">
        <v>164</v>
      </c>
      <c r="E252" s="151" t="s">
        <v>19</v>
      </c>
      <c r="F252" s="152" t="s">
        <v>165</v>
      </c>
      <c r="H252" s="151" t="s">
        <v>19</v>
      </c>
      <c r="I252" s="153"/>
      <c r="L252" s="150"/>
      <c r="M252" s="154"/>
      <c r="T252" s="155"/>
      <c r="AT252" s="151" t="s">
        <v>164</v>
      </c>
      <c r="AU252" s="151" t="s">
        <v>78</v>
      </c>
      <c r="AV252" s="12" t="s">
        <v>76</v>
      </c>
      <c r="AW252" s="12" t="s">
        <v>31</v>
      </c>
      <c r="AX252" s="12" t="s">
        <v>69</v>
      </c>
      <c r="AY252" s="151" t="s">
        <v>150</v>
      </c>
    </row>
    <row r="253" spans="2:65" s="12" customFormat="1">
      <c r="B253" s="150"/>
      <c r="D253" s="144" t="s">
        <v>164</v>
      </c>
      <c r="E253" s="151" t="s">
        <v>19</v>
      </c>
      <c r="F253" s="152" t="s">
        <v>689</v>
      </c>
      <c r="H253" s="151" t="s">
        <v>19</v>
      </c>
      <c r="I253" s="153"/>
      <c r="L253" s="150"/>
      <c r="M253" s="154"/>
      <c r="T253" s="155"/>
      <c r="AT253" s="151" t="s">
        <v>164</v>
      </c>
      <c r="AU253" s="151" t="s">
        <v>78</v>
      </c>
      <c r="AV253" s="12" t="s">
        <v>76</v>
      </c>
      <c r="AW253" s="12" t="s">
        <v>31</v>
      </c>
      <c r="AX253" s="12" t="s">
        <v>69</v>
      </c>
      <c r="AY253" s="151" t="s">
        <v>150</v>
      </c>
    </row>
    <row r="254" spans="2:65" s="12" customFormat="1">
      <c r="B254" s="150"/>
      <c r="D254" s="144" t="s">
        <v>164</v>
      </c>
      <c r="E254" s="151" t="s">
        <v>19</v>
      </c>
      <c r="F254" s="152" t="s">
        <v>345</v>
      </c>
      <c r="H254" s="151" t="s">
        <v>19</v>
      </c>
      <c r="I254" s="153"/>
      <c r="L254" s="150"/>
      <c r="M254" s="154"/>
      <c r="T254" s="155"/>
      <c r="AT254" s="151" t="s">
        <v>164</v>
      </c>
      <c r="AU254" s="151" t="s">
        <v>78</v>
      </c>
      <c r="AV254" s="12" t="s">
        <v>76</v>
      </c>
      <c r="AW254" s="12" t="s">
        <v>31</v>
      </c>
      <c r="AX254" s="12" t="s">
        <v>69</v>
      </c>
      <c r="AY254" s="151" t="s">
        <v>150</v>
      </c>
    </row>
    <row r="255" spans="2:65" s="13" customFormat="1">
      <c r="B255" s="156"/>
      <c r="D255" s="144" t="s">
        <v>164</v>
      </c>
      <c r="E255" s="157" t="s">
        <v>19</v>
      </c>
      <c r="F255" s="158" t="s">
        <v>609</v>
      </c>
      <c r="H255" s="159">
        <v>166.15</v>
      </c>
      <c r="I255" s="160"/>
      <c r="L255" s="156"/>
      <c r="M255" s="161"/>
      <c r="T255" s="162"/>
      <c r="AT255" s="157" t="s">
        <v>164</v>
      </c>
      <c r="AU255" s="157" t="s">
        <v>78</v>
      </c>
      <c r="AV255" s="13" t="s">
        <v>78</v>
      </c>
      <c r="AW255" s="13" t="s">
        <v>31</v>
      </c>
      <c r="AX255" s="13" t="s">
        <v>69</v>
      </c>
      <c r="AY255" s="157" t="s">
        <v>150</v>
      </c>
    </row>
    <row r="256" spans="2:65" s="13" customFormat="1">
      <c r="B256" s="156"/>
      <c r="D256" s="144" t="s">
        <v>164</v>
      </c>
      <c r="E256" s="157" t="s">
        <v>19</v>
      </c>
      <c r="F256" s="158" t="s">
        <v>610</v>
      </c>
      <c r="H256" s="159">
        <v>-27.413</v>
      </c>
      <c r="I256" s="160"/>
      <c r="L256" s="156"/>
      <c r="M256" s="161"/>
      <c r="T256" s="162"/>
      <c r="AT256" s="157" t="s">
        <v>164</v>
      </c>
      <c r="AU256" s="157" t="s">
        <v>78</v>
      </c>
      <c r="AV256" s="13" t="s">
        <v>78</v>
      </c>
      <c r="AW256" s="13" t="s">
        <v>31</v>
      </c>
      <c r="AX256" s="13" t="s">
        <v>69</v>
      </c>
      <c r="AY256" s="157" t="s">
        <v>150</v>
      </c>
    </row>
    <row r="257" spans="2:51" s="13" customFormat="1">
      <c r="B257" s="156"/>
      <c r="D257" s="144" t="s">
        <v>164</v>
      </c>
      <c r="E257" s="157" t="s">
        <v>19</v>
      </c>
      <c r="F257" s="158" t="s">
        <v>611</v>
      </c>
      <c r="H257" s="159">
        <v>44.8</v>
      </c>
      <c r="I257" s="160"/>
      <c r="L257" s="156"/>
      <c r="M257" s="161"/>
      <c r="T257" s="162"/>
      <c r="AT257" s="157" t="s">
        <v>164</v>
      </c>
      <c r="AU257" s="157" t="s">
        <v>78</v>
      </c>
      <c r="AV257" s="13" t="s">
        <v>78</v>
      </c>
      <c r="AW257" s="13" t="s">
        <v>31</v>
      </c>
      <c r="AX257" s="13" t="s">
        <v>69</v>
      </c>
      <c r="AY257" s="157" t="s">
        <v>150</v>
      </c>
    </row>
    <row r="258" spans="2:51" s="13" customFormat="1">
      <c r="B258" s="156"/>
      <c r="D258" s="144" t="s">
        <v>164</v>
      </c>
      <c r="E258" s="157" t="s">
        <v>19</v>
      </c>
      <c r="F258" s="158" t="s">
        <v>612</v>
      </c>
      <c r="H258" s="159">
        <v>-9.36</v>
      </c>
      <c r="I258" s="160"/>
      <c r="L258" s="156"/>
      <c r="M258" s="161"/>
      <c r="T258" s="162"/>
      <c r="AT258" s="157" t="s">
        <v>164</v>
      </c>
      <c r="AU258" s="157" t="s">
        <v>78</v>
      </c>
      <c r="AV258" s="13" t="s">
        <v>78</v>
      </c>
      <c r="AW258" s="13" t="s">
        <v>31</v>
      </c>
      <c r="AX258" s="13" t="s">
        <v>69</v>
      </c>
      <c r="AY258" s="157" t="s">
        <v>150</v>
      </c>
    </row>
    <row r="259" spans="2:51" s="12" customFormat="1">
      <c r="B259" s="150"/>
      <c r="D259" s="144" t="s">
        <v>164</v>
      </c>
      <c r="E259" s="151" t="s">
        <v>19</v>
      </c>
      <c r="F259" s="152" t="s">
        <v>355</v>
      </c>
      <c r="H259" s="151" t="s">
        <v>19</v>
      </c>
      <c r="I259" s="153"/>
      <c r="L259" s="150"/>
      <c r="M259" s="154"/>
      <c r="T259" s="155"/>
      <c r="AT259" s="151" t="s">
        <v>164</v>
      </c>
      <c r="AU259" s="151" t="s">
        <v>78</v>
      </c>
      <c r="AV259" s="12" t="s">
        <v>76</v>
      </c>
      <c r="AW259" s="12" t="s">
        <v>31</v>
      </c>
      <c r="AX259" s="12" t="s">
        <v>69</v>
      </c>
      <c r="AY259" s="151" t="s">
        <v>150</v>
      </c>
    </row>
    <row r="260" spans="2:51" s="13" customFormat="1">
      <c r="B260" s="156"/>
      <c r="D260" s="144" t="s">
        <v>164</v>
      </c>
      <c r="E260" s="157" t="s">
        <v>19</v>
      </c>
      <c r="F260" s="158" t="s">
        <v>613</v>
      </c>
      <c r="H260" s="159">
        <v>219.42</v>
      </c>
      <c r="I260" s="160"/>
      <c r="L260" s="156"/>
      <c r="M260" s="161"/>
      <c r="T260" s="162"/>
      <c r="AT260" s="157" t="s">
        <v>164</v>
      </c>
      <c r="AU260" s="157" t="s">
        <v>78</v>
      </c>
      <c r="AV260" s="13" t="s">
        <v>78</v>
      </c>
      <c r="AW260" s="13" t="s">
        <v>31</v>
      </c>
      <c r="AX260" s="13" t="s">
        <v>69</v>
      </c>
      <c r="AY260" s="157" t="s">
        <v>150</v>
      </c>
    </row>
    <row r="261" spans="2:51" s="13" customFormat="1">
      <c r="B261" s="156"/>
      <c r="D261" s="144" t="s">
        <v>164</v>
      </c>
      <c r="E261" s="157" t="s">
        <v>19</v>
      </c>
      <c r="F261" s="158" t="s">
        <v>614</v>
      </c>
      <c r="H261" s="159">
        <v>-19.98</v>
      </c>
      <c r="I261" s="160"/>
      <c r="L261" s="156"/>
      <c r="M261" s="161"/>
      <c r="T261" s="162"/>
      <c r="AT261" s="157" t="s">
        <v>164</v>
      </c>
      <c r="AU261" s="157" t="s">
        <v>78</v>
      </c>
      <c r="AV261" s="13" t="s">
        <v>78</v>
      </c>
      <c r="AW261" s="13" t="s">
        <v>31</v>
      </c>
      <c r="AX261" s="13" t="s">
        <v>69</v>
      </c>
      <c r="AY261" s="157" t="s">
        <v>150</v>
      </c>
    </row>
    <row r="262" spans="2:51" s="13" customFormat="1">
      <c r="B262" s="156"/>
      <c r="D262" s="144" t="s">
        <v>164</v>
      </c>
      <c r="E262" s="157" t="s">
        <v>19</v>
      </c>
      <c r="F262" s="158" t="s">
        <v>615</v>
      </c>
      <c r="H262" s="159">
        <v>220.48</v>
      </c>
      <c r="I262" s="160"/>
      <c r="L262" s="156"/>
      <c r="M262" s="161"/>
      <c r="T262" s="162"/>
      <c r="AT262" s="157" t="s">
        <v>164</v>
      </c>
      <c r="AU262" s="157" t="s">
        <v>78</v>
      </c>
      <c r="AV262" s="13" t="s">
        <v>78</v>
      </c>
      <c r="AW262" s="13" t="s">
        <v>31</v>
      </c>
      <c r="AX262" s="13" t="s">
        <v>69</v>
      </c>
      <c r="AY262" s="157" t="s">
        <v>150</v>
      </c>
    </row>
    <row r="263" spans="2:51" s="13" customFormat="1">
      <c r="B263" s="156"/>
      <c r="D263" s="144" t="s">
        <v>164</v>
      </c>
      <c r="E263" s="157" t="s">
        <v>19</v>
      </c>
      <c r="F263" s="158" t="s">
        <v>616</v>
      </c>
      <c r="H263" s="159">
        <v>-66.959999999999994</v>
      </c>
      <c r="I263" s="160"/>
      <c r="L263" s="156"/>
      <c r="M263" s="161"/>
      <c r="T263" s="162"/>
      <c r="AT263" s="157" t="s">
        <v>164</v>
      </c>
      <c r="AU263" s="157" t="s">
        <v>78</v>
      </c>
      <c r="AV263" s="13" t="s">
        <v>78</v>
      </c>
      <c r="AW263" s="13" t="s">
        <v>31</v>
      </c>
      <c r="AX263" s="13" t="s">
        <v>69</v>
      </c>
      <c r="AY263" s="157" t="s">
        <v>150</v>
      </c>
    </row>
    <row r="264" spans="2:51" s="13" customFormat="1">
      <c r="B264" s="156"/>
      <c r="D264" s="144" t="s">
        <v>164</v>
      </c>
      <c r="E264" s="157" t="s">
        <v>19</v>
      </c>
      <c r="F264" s="158" t="s">
        <v>617</v>
      </c>
      <c r="H264" s="159">
        <v>54.25</v>
      </c>
      <c r="I264" s="160"/>
      <c r="L264" s="156"/>
      <c r="M264" s="161"/>
      <c r="T264" s="162"/>
      <c r="AT264" s="157" t="s">
        <v>164</v>
      </c>
      <c r="AU264" s="157" t="s">
        <v>78</v>
      </c>
      <c r="AV264" s="13" t="s">
        <v>78</v>
      </c>
      <c r="AW264" s="13" t="s">
        <v>31</v>
      </c>
      <c r="AX264" s="13" t="s">
        <v>69</v>
      </c>
      <c r="AY264" s="157" t="s">
        <v>150</v>
      </c>
    </row>
    <row r="265" spans="2:51" s="13" customFormat="1">
      <c r="B265" s="156"/>
      <c r="D265" s="144" t="s">
        <v>164</v>
      </c>
      <c r="E265" s="157" t="s">
        <v>19</v>
      </c>
      <c r="F265" s="158" t="s">
        <v>618</v>
      </c>
      <c r="H265" s="159">
        <v>-10.8</v>
      </c>
      <c r="I265" s="160"/>
      <c r="L265" s="156"/>
      <c r="M265" s="161"/>
      <c r="T265" s="162"/>
      <c r="AT265" s="157" t="s">
        <v>164</v>
      </c>
      <c r="AU265" s="157" t="s">
        <v>78</v>
      </c>
      <c r="AV265" s="13" t="s">
        <v>78</v>
      </c>
      <c r="AW265" s="13" t="s">
        <v>31</v>
      </c>
      <c r="AX265" s="13" t="s">
        <v>69</v>
      </c>
      <c r="AY265" s="157" t="s">
        <v>150</v>
      </c>
    </row>
    <row r="266" spans="2:51" s="13" customFormat="1">
      <c r="B266" s="156"/>
      <c r="D266" s="144" t="s">
        <v>164</v>
      </c>
      <c r="E266" s="157" t="s">
        <v>19</v>
      </c>
      <c r="F266" s="158" t="s">
        <v>619</v>
      </c>
      <c r="H266" s="159">
        <v>50.84</v>
      </c>
      <c r="I266" s="160"/>
      <c r="L266" s="156"/>
      <c r="M266" s="161"/>
      <c r="T266" s="162"/>
      <c r="AT266" s="157" t="s">
        <v>164</v>
      </c>
      <c r="AU266" s="157" t="s">
        <v>78</v>
      </c>
      <c r="AV266" s="13" t="s">
        <v>78</v>
      </c>
      <c r="AW266" s="13" t="s">
        <v>31</v>
      </c>
      <c r="AX266" s="13" t="s">
        <v>69</v>
      </c>
      <c r="AY266" s="157" t="s">
        <v>150</v>
      </c>
    </row>
    <row r="267" spans="2:51" s="13" customFormat="1">
      <c r="B267" s="156"/>
      <c r="D267" s="144" t="s">
        <v>164</v>
      </c>
      <c r="E267" s="157" t="s">
        <v>19</v>
      </c>
      <c r="F267" s="158" t="s">
        <v>618</v>
      </c>
      <c r="H267" s="159">
        <v>-10.8</v>
      </c>
      <c r="I267" s="160"/>
      <c r="L267" s="156"/>
      <c r="M267" s="161"/>
      <c r="T267" s="162"/>
      <c r="AT267" s="157" t="s">
        <v>164</v>
      </c>
      <c r="AU267" s="157" t="s">
        <v>78</v>
      </c>
      <c r="AV267" s="13" t="s">
        <v>78</v>
      </c>
      <c r="AW267" s="13" t="s">
        <v>31</v>
      </c>
      <c r="AX267" s="13" t="s">
        <v>69</v>
      </c>
      <c r="AY267" s="157" t="s">
        <v>150</v>
      </c>
    </row>
    <row r="268" spans="2:51" s="12" customFormat="1">
      <c r="B268" s="150"/>
      <c r="D268" s="144" t="s">
        <v>164</v>
      </c>
      <c r="E268" s="151" t="s">
        <v>19</v>
      </c>
      <c r="F268" s="152" t="s">
        <v>620</v>
      </c>
      <c r="H268" s="151" t="s">
        <v>19</v>
      </c>
      <c r="I268" s="153"/>
      <c r="L268" s="150"/>
      <c r="M268" s="154"/>
      <c r="T268" s="155"/>
      <c r="AT268" s="151" t="s">
        <v>164</v>
      </c>
      <c r="AU268" s="151" t="s">
        <v>78</v>
      </c>
      <c r="AV268" s="12" t="s">
        <v>76</v>
      </c>
      <c r="AW268" s="12" t="s">
        <v>31</v>
      </c>
      <c r="AX268" s="12" t="s">
        <v>69</v>
      </c>
      <c r="AY268" s="151" t="s">
        <v>150</v>
      </c>
    </row>
    <row r="269" spans="2:51" s="13" customFormat="1">
      <c r="B269" s="156"/>
      <c r="D269" s="144" t="s">
        <v>164</v>
      </c>
      <c r="E269" s="157" t="s">
        <v>19</v>
      </c>
      <c r="F269" s="158" t="s">
        <v>621</v>
      </c>
      <c r="H269" s="159">
        <v>192.41</v>
      </c>
      <c r="I269" s="160"/>
      <c r="L269" s="156"/>
      <c r="M269" s="161"/>
      <c r="T269" s="162"/>
      <c r="AT269" s="157" t="s">
        <v>164</v>
      </c>
      <c r="AU269" s="157" t="s">
        <v>78</v>
      </c>
      <c r="AV269" s="13" t="s">
        <v>78</v>
      </c>
      <c r="AW269" s="13" t="s">
        <v>31</v>
      </c>
      <c r="AX269" s="13" t="s">
        <v>69</v>
      </c>
      <c r="AY269" s="157" t="s">
        <v>150</v>
      </c>
    </row>
    <row r="270" spans="2:51" s="13" customFormat="1">
      <c r="B270" s="156"/>
      <c r="D270" s="144" t="s">
        <v>164</v>
      </c>
      <c r="E270" s="157" t="s">
        <v>19</v>
      </c>
      <c r="F270" s="158" t="s">
        <v>622</v>
      </c>
      <c r="H270" s="159">
        <v>-8.84</v>
      </c>
      <c r="I270" s="160"/>
      <c r="L270" s="156"/>
      <c r="M270" s="161"/>
      <c r="T270" s="162"/>
      <c r="AT270" s="157" t="s">
        <v>164</v>
      </c>
      <c r="AU270" s="157" t="s">
        <v>78</v>
      </c>
      <c r="AV270" s="13" t="s">
        <v>78</v>
      </c>
      <c r="AW270" s="13" t="s">
        <v>31</v>
      </c>
      <c r="AX270" s="13" t="s">
        <v>69</v>
      </c>
      <c r="AY270" s="157" t="s">
        <v>150</v>
      </c>
    </row>
    <row r="271" spans="2:51" s="13" customFormat="1">
      <c r="B271" s="156"/>
      <c r="D271" s="144" t="s">
        <v>164</v>
      </c>
      <c r="E271" s="157" t="s">
        <v>19</v>
      </c>
      <c r="F271" s="158" t="s">
        <v>623</v>
      </c>
      <c r="H271" s="159">
        <v>-39.6</v>
      </c>
      <c r="I271" s="160"/>
      <c r="L271" s="156"/>
      <c r="M271" s="161"/>
      <c r="T271" s="162"/>
      <c r="AT271" s="157" t="s">
        <v>164</v>
      </c>
      <c r="AU271" s="157" t="s">
        <v>78</v>
      </c>
      <c r="AV271" s="13" t="s">
        <v>78</v>
      </c>
      <c r="AW271" s="13" t="s">
        <v>31</v>
      </c>
      <c r="AX271" s="13" t="s">
        <v>69</v>
      </c>
      <c r="AY271" s="157" t="s">
        <v>150</v>
      </c>
    </row>
    <row r="272" spans="2:51" s="12" customFormat="1">
      <c r="B272" s="150"/>
      <c r="D272" s="144" t="s">
        <v>164</v>
      </c>
      <c r="E272" s="151" t="s">
        <v>19</v>
      </c>
      <c r="F272" s="152" t="s">
        <v>366</v>
      </c>
      <c r="H272" s="151" t="s">
        <v>19</v>
      </c>
      <c r="I272" s="153"/>
      <c r="L272" s="150"/>
      <c r="M272" s="154"/>
      <c r="T272" s="155"/>
      <c r="AT272" s="151" t="s">
        <v>164</v>
      </c>
      <c r="AU272" s="151" t="s">
        <v>78</v>
      </c>
      <c r="AV272" s="12" t="s">
        <v>76</v>
      </c>
      <c r="AW272" s="12" t="s">
        <v>31</v>
      </c>
      <c r="AX272" s="12" t="s">
        <v>69</v>
      </c>
      <c r="AY272" s="151" t="s">
        <v>150</v>
      </c>
    </row>
    <row r="273" spans="2:51" s="13" customFormat="1">
      <c r="B273" s="156"/>
      <c r="D273" s="144" t="s">
        <v>164</v>
      </c>
      <c r="E273" s="157" t="s">
        <v>19</v>
      </c>
      <c r="F273" s="158" t="s">
        <v>624</v>
      </c>
      <c r="H273" s="159">
        <v>26.84</v>
      </c>
      <c r="I273" s="160"/>
      <c r="L273" s="156"/>
      <c r="M273" s="161"/>
      <c r="T273" s="162"/>
      <c r="AT273" s="157" t="s">
        <v>164</v>
      </c>
      <c r="AU273" s="157" t="s">
        <v>78</v>
      </c>
      <c r="AV273" s="13" t="s">
        <v>78</v>
      </c>
      <c r="AW273" s="13" t="s">
        <v>31</v>
      </c>
      <c r="AX273" s="13" t="s">
        <v>69</v>
      </c>
      <c r="AY273" s="157" t="s">
        <v>150</v>
      </c>
    </row>
    <row r="274" spans="2:51" s="13" customFormat="1">
      <c r="B274" s="156"/>
      <c r="D274" s="144" t="s">
        <v>164</v>
      </c>
      <c r="E274" s="157" t="s">
        <v>19</v>
      </c>
      <c r="F274" s="158" t="s">
        <v>625</v>
      </c>
      <c r="H274" s="159">
        <v>-12.78</v>
      </c>
      <c r="I274" s="160"/>
      <c r="L274" s="156"/>
      <c r="M274" s="161"/>
      <c r="T274" s="162"/>
      <c r="AT274" s="157" t="s">
        <v>164</v>
      </c>
      <c r="AU274" s="157" t="s">
        <v>78</v>
      </c>
      <c r="AV274" s="13" t="s">
        <v>78</v>
      </c>
      <c r="AW274" s="13" t="s">
        <v>31</v>
      </c>
      <c r="AX274" s="13" t="s">
        <v>69</v>
      </c>
      <c r="AY274" s="157" t="s">
        <v>150</v>
      </c>
    </row>
    <row r="275" spans="2:51" s="13" customFormat="1">
      <c r="B275" s="156"/>
      <c r="D275" s="144" t="s">
        <v>164</v>
      </c>
      <c r="E275" s="157" t="s">
        <v>19</v>
      </c>
      <c r="F275" s="158" t="s">
        <v>626</v>
      </c>
      <c r="H275" s="159">
        <v>1.575</v>
      </c>
      <c r="I275" s="160"/>
      <c r="L275" s="156"/>
      <c r="M275" s="161"/>
      <c r="T275" s="162"/>
      <c r="AT275" s="157" t="s">
        <v>164</v>
      </c>
      <c r="AU275" s="157" t="s">
        <v>78</v>
      </c>
      <c r="AV275" s="13" t="s">
        <v>78</v>
      </c>
      <c r="AW275" s="13" t="s">
        <v>31</v>
      </c>
      <c r="AX275" s="13" t="s">
        <v>69</v>
      </c>
      <c r="AY275" s="157" t="s">
        <v>150</v>
      </c>
    </row>
    <row r="276" spans="2:51" s="13" customFormat="1">
      <c r="B276" s="156"/>
      <c r="D276" s="144" t="s">
        <v>164</v>
      </c>
      <c r="E276" s="157" t="s">
        <v>19</v>
      </c>
      <c r="F276" s="158" t="s">
        <v>627</v>
      </c>
      <c r="H276" s="159">
        <v>102.6</v>
      </c>
      <c r="I276" s="160"/>
      <c r="L276" s="156"/>
      <c r="M276" s="161"/>
      <c r="T276" s="162"/>
      <c r="AT276" s="157" t="s">
        <v>164</v>
      </c>
      <c r="AU276" s="157" t="s">
        <v>78</v>
      </c>
      <c r="AV276" s="13" t="s">
        <v>78</v>
      </c>
      <c r="AW276" s="13" t="s">
        <v>31</v>
      </c>
      <c r="AX276" s="13" t="s">
        <v>69</v>
      </c>
      <c r="AY276" s="157" t="s">
        <v>150</v>
      </c>
    </row>
    <row r="277" spans="2:51" s="13" customFormat="1">
      <c r="B277" s="156"/>
      <c r="D277" s="144" t="s">
        <v>164</v>
      </c>
      <c r="E277" s="157" t="s">
        <v>19</v>
      </c>
      <c r="F277" s="158" t="s">
        <v>628</v>
      </c>
      <c r="H277" s="159">
        <v>-18</v>
      </c>
      <c r="I277" s="160"/>
      <c r="L277" s="156"/>
      <c r="M277" s="161"/>
      <c r="T277" s="162"/>
      <c r="AT277" s="157" t="s">
        <v>164</v>
      </c>
      <c r="AU277" s="157" t="s">
        <v>78</v>
      </c>
      <c r="AV277" s="13" t="s">
        <v>78</v>
      </c>
      <c r="AW277" s="13" t="s">
        <v>31</v>
      </c>
      <c r="AX277" s="13" t="s">
        <v>69</v>
      </c>
      <c r="AY277" s="157" t="s">
        <v>150</v>
      </c>
    </row>
    <row r="278" spans="2:51" s="13" customFormat="1">
      <c r="B278" s="156"/>
      <c r="D278" s="144" t="s">
        <v>164</v>
      </c>
      <c r="E278" s="157" t="s">
        <v>19</v>
      </c>
      <c r="F278" s="158" t="s">
        <v>629</v>
      </c>
      <c r="H278" s="159">
        <v>10.98</v>
      </c>
      <c r="I278" s="160"/>
      <c r="L278" s="156"/>
      <c r="M278" s="161"/>
      <c r="T278" s="162"/>
      <c r="AT278" s="157" t="s">
        <v>164</v>
      </c>
      <c r="AU278" s="157" t="s">
        <v>78</v>
      </c>
      <c r="AV278" s="13" t="s">
        <v>78</v>
      </c>
      <c r="AW278" s="13" t="s">
        <v>31</v>
      </c>
      <c r="AX278" s="13" t="s">
        <v>69</v>
      </c>
      <c r="AY278" s="157" t="s">
        <v>150</v>
      </c>
    </row>
    <row r="279" spans="2:51" s="13" customFormat="1">
      <c r="B279" s="156"/>
      <c r="D279" s="144" t="s">
        <v>164</v>
      </c>
      <c r="E279" s="157" t="s">
        <v>19</v>
      </c>
      <c r="F279" s="158" t="s">
        <v>630</v>
      </c>
      <c r="H279" s="159">
        <v>37.82</v>
      </c>
      <c r="I279" s="160"/>
      <c r="L279" s="156"/>
      <c r="M279" s="161"/>
      <c r="T279" s="162"/>
      <c r="AT279" s="157" t="s">
        <v>164</v>
      </c>
      <c r="AU279" s="157" t="s">
        <v>78</v>
      </c>
      <c r="AV279" s="13" t="s">
        <v>78</v>
      </c>
      <c r="AW279" s="13" t="s">
        <v>31</v>
      </c>
      <c r="AX279" s="13" t="s">
        <v>69</v>
      </c>
      <c r="AY279" s="157" t="s">
        <v>150</v>
      </c>
    </row>
    <row r="280" spans="2:51" s="13" customFormat="1">
      <c r="B280" s="156"/>
      <c r="D280" s="144" t="s">
        <v>164</v>
      </c>
      <c r="E280" s="157" t="s">
        <v>19</v>
      </c>
      <c r="F280" s="158" t="s">
        <v>625</v>
      </c>
      <c r="H280" s="159">
        <v>-12.78</v>
      </c>
      <c r="I280" s="160"/>
      <c r="L280" s="156"/>
      <c r="M280" s="161"/>
      <c r="T280" s="162"/>
      <c r="AT280" s="157" t="s">
        <v>164</v>
      </c>
      <c r="AU280" s="157" t="s">
        <v>78</v>
      </c>
      <c r="AV280" s="13" t="s">
        <v>78</v>
      </c>
      <c r="AW280" s="13" t="s">
        <v>31</v>
      </c>
      <c r="AX280" s="13" t="s">
        <v>69</v>
      </c>
      <c r="AY280" s="157" t="s">
        <v>150</v>
      </c>
    </row>
    <row r="281" spans="2:51" s="12" customFormat="1">
      <c r="B281" s="150"/>
      <c r="D281" s="144" t="s">
        <v>164</v>
      </c>
      <c r="E281" s="151" t="s">
        <v>19</v>
      </c>
      <c r="F281" s="152" t="s">
        <v>375</v>
      </c>
      <c r="H281" s="151" t="s">
        <v>19</v>
      </c>
      <c r="I281" s="153"/>
      <c r="L281" s="150"/>
      <c r="M281" s="154"/>
      <c r="T281" s="155"/>
      <c r="AT281" s="151" t="s">
        <v>164</v>
      </c>
      <c r="AU281" s="151" t="s">
        <v>78</v>
      </c>
      <c r="AV281" s="12" t="s">
        <v>76</v>
      </c>
      <c r="AW281" s="12" t="s">
        <v>31</v>
      </c>
      <c r="AX281" s="12" t="s">
        <v>69</v>
      </c>
      <c r="AY281" s="151" t="s">
        <v>150</v>
      </c>
    </row>
    <row r="282" spans="2:51" s="13" customFormat="1">
      <c r="B282" s="156"/>
      <c r="D282" s="144" t="s">
        <v>164</v>
      </c>
      <c r="E282" s="157" t="s">
        <v>19</v>
      </c>
      <c r="F282" s="158" t="s">
        <v>631</v>
      </c>
      <c r="H282" s="159">
        <v>9.9</v>
      </c>
      <c r="I282" s="160"/>
      <c r="L282" s="156"/>
      <c r="M282" s="161"/>
      <c r="T282" s="162"/>
      <c r="AT282" s="157" t="s">
        <v>164</v>
      </c>
      <c r="AU282" s="157" t="s">
        <v>78</v>
      </c>
      <c r="AV282" s="13" t="s">
        <v>78</v>
      </c>
      <c r="AW282" s="13" t="s">
        <v>31</v>
      </c>
      <c r="AX282" s="13" t="s">
        <v>69</v>
      </c>
      <c r="AY282" s="157" t="s">
        <v>150</v>
      </c>
    </row>
    <row r="283" spans="2:51" s="13" customFormat="1">
      <c r="B283" s="156"/>
      <c r="D283" s="144" t="s">
        <v>164</v>
      </c>
      <c r="E283" s="157" t="s">
        <v>19</v>
      </c>
      <c r="F283" s="158" t="s">
        <v>632</v>
      </c>
      <c r="H283" s="159">
        <v>50.34</v>
      </c>
      <c r="I283" s="160"/>
      <c r="L283" s="156"/>
      <c r="M283" s="161"/>
      <c r="T283" s="162"/>
      <c r="AT283" s="157" t="s">
        <v>164</v>
      </c>
      <c r="AU283" s="157" t="s">
        <v>78</v>
      </c>
      <c r="AV283" s="13" t="s">
        <v>78</v>
      </c>
      <c r="AW283" s="13" t="s">
        <v>31</v>
      </c>
      <c r="AX283" s="13" t="s">
        <v>69</v>
      </c>
      <c r="AY283" s="157" t="s">
        <v>150</v>
      </c>
    </row>
    <row r="284" spans="2:51" s="13" customFormat="1">
      <c r="B284" s="156"/>
      <c r="D284" s="144" t="s">
        <v>164</v>
      </c>
      <c r="E284" s="157" t="s">
        <v>19</v>
      </c>
      <c r="F284" s="158" t="s">
        <v>377</v>
      </c>
      <c r="H284" s="159">
        <v>-13.32</v>
      </c>
      <c r="I284" s="160"/>
      <c r="L284" s="156"/>
      <c r="M284" s="161"/>
      <c r="T284" s="162"/>
      <c r="AT284" s="157" t="s">
        <v>164</v>
      </c>
      <c r="AU284" s="157" t="s">
        <v>78</v>
      </c>
      <c r="AV284" s="13" t="s">
        <v>78</v>
      </c>
      <c r="AW284" s="13" t="s">
        <v>31</v>
      </c>
      <c r="AX284" s="13" t="s">
        <v>69</v>
      </c>
      <c r="AY284" s="157" t="s">
        <v>150</v>
      </c>
    </row>
    <row r="285" spans="2:51" s="13" customFormat="1">
      <c r="B285" s="156"/>
      <c r="D285" s="144" t="s">
        <v>164</v>
      </c>
      <c r="E285" s="157" t="s">
        <v>19</v>
      </c>
      <c r="F285" s="158" t="s">
        <v>633</v>
      </c>
      <c r="H285" s="159">
        <v>4.05</v>
      </c>
      <c r="I285" s="160"/>
      <c r="L285" s="156"/>
      <c r="M285" s="161"/>
      <c r="T285" s="162"/>
      <c r="AT285" s="157" t="s">
        <v>164</v>
      </c>
      <c r="AU285" s="157" t="s">
        <v>78</v>
      </c>
      <c r="AV285" s="13" t="s">
        <v>78</v>
      </c>
      <c r="AW285" s="13" t="s">
        <v>31</v>
      </c>
      <c r="AX285" s="13" t="s">
        <v>69</v>
      </c>
      <c r="AY285" s="157" t="s">
        <v>150</v>
      </c>
    </row>
    <row r="286" spans="2:51" s="13" customFormat="1">
      <c r="B286" s="156"/>
      <c r="D286" s="144" t="s">
        <v>164</v>
      </c>
      <c r="E286" s="157" t="s">
        <v>19</v>
      </c>
      <c r="F286" s="158" t="s">
        <v>634</v>
      </c>
      <c r="H286" s="159">
        <v>50.22</v>
      </c>
      <c r="I286" s="160"/>
      <c r="L286" s="156"/>
      <c r="M286" s="161"/>
      <c r="T286" s="162"/>
      <c r="AT286" s="157" t="s">
        <v>164</v>
      </c>
      <c r="AU286" s="157" t="s">
        <v>78</v>
      </c>
      <c r="AV286" s="13" t="s">
        <v>78</v>
      </c>
      <c r="AW286" s="13" t="s">
        <v>31</v>
      </c>
      <c r="AX286" s="13" t="s">
        <v>69</v>
      </c>
      <c r="AY286" s="157" t="s">
        <v>150</v>
      </c>
    </row>
    <row r="287" spans="2:51" s="13" customFormat="1">
      <c r="B287" s="156"/>
      <c r="D287" s="144" t="s">
        <v>164</v>
      </c>
      <c r="E287" s="157" t="s">
        <v>19</v>
      </c>
      <c r="F287" s="158" t="s">
        <v>635</v>
      </c>
      <c r="H287" s="159">
        <v>488.66</v>
      </c>
      <c r="I287" s="160"/>
      <c r="L287" s="156"/>
      <c r="M287" s="161"/>
      <c r="T287" s="162"/>
      <c r="AT287" s="157" t="s">
        <v>164</v>
      </c>
      <c r="AU287" s="157" t="s">
        <v>78</v>
      </c>
      <c r="AV287" s="13" t="s">
        <v>78</v>
      </c>
      <c r="AW287" s="13" t="s">
        <v>31</v>
      </c>
      <c r="AX287" s="13" t="s">
        <v>69</v>
      </c>
      <c r="AY287" s="157" t="s">
        <v>150</v>
      </c>
    </row>
    <row r="288" spans="2:51" s="13" customFormat="1">
      <c r="B288" s="156"/>
      <c r="D288" s="144" t="s">
        <v>164</v>
      </c>
      <c r="E288" s="157" t="s">
        <v>19</v>
      </c>
      <c r="F288" s="158" t="s">
        <v>636</v>
      </c>
      <c r="H288" s="159">
        <v>-131.04</v>
      </c>
      <c r="I288" s="160"/>
      <c r="L288" s="156"/>
      <c r="M288" s="161"/>
      <c r="T288" s="162"/>
      <c r="AT288" s="157" t="s">
        <v>164</v>
      </c>
      <c r="AU288" s="157" t="s">
        <v>78</v>
      </c>
      <c r="AV288" s="13" t="s">
        <v>78</v>
      </c>
      <c r="AW288" s="13" t="s">
        <v>31</v>
      </c>
      <c r="AX288" s="13" t="s">
        <v>69</v>
      </c>
      <c r="AY288" s="157" t="s">
        <v>150</v>
      </c>
    </row>
    <row r="289" spans="2:65" s="13" customFormat="1">
      <c r="B289" s="156"/>
      <c r="D289" s="144" t="s">
        <v>164</v>
      </c>
      <c r="E289" s="157" t="s">
        <v>19</v>
      </c>
      <c r="F289" s="158" t="s">
        <v>637</v>
      </c>
      <c r="H289" s="159">
        <v>2.94</v>
      </c>
      <c r="I289" s="160"/>
      <c r="L289" s="156"/>
      <c r="M289" s="161"/>
      <c r="T289" s="162"/>
      <c r="AT289" s="157" t="s">
        <v>164</v>
      </c>
      <c r="AU289" s="157" t="s">
        <v>78</v>
      </c>
      <c r="AV289" s="13" t="s">
        <v>78</v>
      </c>
      <c r="AW289" s="13" t="s">
        <v>31</v>
      </c>
      <c r="AX289" s="13" t="s">
        <v>69</v>
      </c>
      <c r="AY289" s="157" t="s">
        <v>150</v>
      </c>
    </row>
    <row r="290" spans="2:65" s="13" customFormat="1">
      <c r="B290" s="156"/>
      <c r="D290" s="144" t="s">
        <v>164</v>
      </c>
      <c r="E290" s="157" t="s">
        <v>19</v>
      </c>
      <c r="F290" s="158" t="s">
        <v>638</v>
      </c>
      <c r="H290" s="159">
        <v>27.54</v>
      </c>
      <c r="I290" s="160"/>
      <c r="L290" s="156"/>
      <c r="M290" s="161"/>
      <c r="T290" s="162"/>
      <c r="AT290" s="157" t="s">
        <v>164</v>
      </c>
      <c r="AU290" s="157" t="s">
        <v>78</v>
      </c>
      <c r="AV290" s="13" t="s">
        <v>78</v>
      </c>
      <c r="AW290" s="13" t="s">
        <v>31</v>
      </c>
      <c r="AX290" s="13" t="s">
        <v>69</v>
      </c>
      <c r="AY290" s="157" t="s">
        <v>150</v>
      </c>
    </row>
    <row r="291" spans="2:65" s="14" customFormat="1">
      <c r="B291" s="163"/>
      <c r="D291" s="144" t="s">
        <v>164</v>
      </c>
      <c r="E291" s="164" t="s">
        <v>19</v>
      </c>
      <c r="F291" s="165" t="s">
        <v>171</v>
      </c>
      <c r="H291" s="166">
        <v>1380.1420000000001</v>
      </c>
      <c r="I291" s="167"/>
      <c r="L291" s="163"/>
      <c r="M291" s="168"/>
      <c r="T291" s="169"/>
      <c r="AT291" s="164" t="s">
        <v>164</v>
      </c>
      <c r="AU291" s="164" t="s">
        <v>78</v>
      </c>
      <c r="AV291" s="14" t="s">
        <v>158</v>
      </c>
      <c r="AW291" s="14" t="s">
        <v>31</v>
      </c>
      <c r="AX291" s="14" t="s">
        <v>76</v>
      </c>
      <c r="AY291" s="164" t="s">
        <v>150</v>
      </c>
    </row>
    <row r="292" spans="2:65" s="13" customFormat="1">
      <c r="B292" s="156"/>
      <c r="D292" s="144" t="s">
        <v>164</v>
      </c>
      <c r="F292" s="158" t="s">
        <v>695</v>
      </c>
      <c r="H292" s="159">
        <v>1518.1559999999999</v>
      </c>
      <c r="I292" s="160"/>
      <c r="L292" s="156"/>
      <c r="M292" s="161"/>
      <c r="T292" s="162"/>
      <c r="AT292" s="157" t="s">
        <v>164</v>
      </c>
      <c r="AU292" s="157" t="s">
        <v>78</v>
      </c>
      <c r="AV292" s="13" t="s">
        <v>78</v>
      </c>
      <c r="AW292" s="13" t="s">
        <v>4</v>
      </c>
      <c r="AX292" s="13" t="s">
        <v>76</v>
      </c>
      <c r="AY292" s="157" t="s">
        <v>150</v>
      </c>
    </row>
    <row r="293" spans="2:65" s="1" customFormat="1" ht="16.5" customHeight="1">
      <c r="B293" s="32"/>
      <c r="C293" s="173" t="s">
        <v>236</v>
      </c>
      <c r="D293" s="173" t="s">
        <v>656</v>
      </c>
      <c r="E293" s="174" t="s">
        <v>696</v>
      </c>
      <c r="F293" s="175" t="s">
        <v>697</v>
      </c>
      <c r="G293" s="176" t="s">
        <v>156</v>
      </c>
      <c r="H293" s="177">
        <v>16.544</v>
      </c>
      <c r="I293" s="178"/>
      <c r="J293" s="179">
        <f>ROUND(I293*H293,2)</f>
        <v>0</v>
      </c>
      <c r="K293" s="175" t="s">
        <v>157</v>
      </c>
      <c r="L293" s="180"/>
      <c r="M293" s="181" t="s">
        <v>19</v>
      </c>
      <c r="N293" s="182" t="s">
        <v>40</v>
      </c>
      <c r="P293" s="140">
        <f>O293*H293</f>
        <v>0</v>
      </c>
      <c r="Q293" s="140">
        <v>2.1999999999999999E-2</v>
      </c>
      <c r="R293" s="140">
        <f>Q293*H293</f>
        <v>0.36396800000000001</v>
      </c>
      <c r="S293" s="140">
        <v>0</v>
      </c>
      <c r="T293" s="141">
        <f>S293*H293</f>
        <v>0</v>
      </c>
      <c r="AR293" s="142" t="s">
        <v>211</v>
      </c>
      <c r="AT293" s="142" t="s">
        <v>656</v>
      </c>
      <c r="AU293" s="142" t="s">
        <v>78</v>
      </c>
      <c r="AY293" s="17" t="s">
        <v>150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76</v>
      </c>
      <c r="BK293" s="143">
        <f>ROUND(I293*H293,2)</f>
        <v>0</v>
      </c>
      <c r="BL293" s="17" t="s">
        <v>158</v>
      </c>
      <c r="BM293" s="142" t="s">
        <v>698</v>
      </c>
    </row>
    <row r="294" spans="2:65" s="1" customFormat="1">
      <c r="B294" s="32"/>
      <c r="D294" s="144" t="s">
        <v>160</v>
      </c>
      <c r="F294" s="145" t="s">
        <v>697</v>
      </c>
      <c r="I294" s="146"/>
      <c r="L294" s="32"/>
      <c r="M294" s="147"/>
      <c r="T294" s="53"/>
      <c r="AT294" s="17" t="s">
        <v>160</v>
      </c>
      <c r="AU294" s="17" t="s">
        <v>78</v>
      </c>
    </row>
    <row r="295" spans="2:65" s="12" customFormat="1">
      <c r="B295" s="150"/>
      <c r="D295" s="144" t="s">
        <v>164</v>
      </c>
      <c r="E295" s="151" t="s">
        <v>19</v>
      </c>
      <c r="F295" s="152" t="s">
        <v>165</v>
      </c>
      <c r="H295" s="151" t="s">
        <v>19</v>
      </c>
      <c r="I295" s="153"/>
      <c r="L295" s="150"/>
      <c r="M295" s="154"/>
      <c r="T295" s="155"/>
      <c r="AT295" s="151" t="s">
        <v>164</v>
      </c>
      <c r="AU295" s="151" t="s">
        <v>78</v>
      </c>
      <c r="AV295" s="12" t="s">
        <v>76</v>
      </c>
      <c r="AW295" s="12" t="s">
        <v>31</v>
      </c>
      <c r="AX295" s="12" t="s">
        <v>69</v>
      </c>
      <c r="AY295" s="151" t="s">
        <v>150</v>
      </c>
    </row>
    <row r="296" spans="2:65" s="12" customFormat="1">
      <c r="B296" s="150"/>
      <c r="D296" s="144" t="s">
        <v>164</v>
      </c>
      <c r="E296" s="151" t="s">
        <v>19</v>
      </c>
      <c r="F296" s="152" t="s">
        <v>699</v>
      </c>
      <c r="H296" s="151" t="s">
        <v>19</v>
      </c>
      <c r="I296" s="153"/>
      <c r="L296" s="150"/>
      <c r="M296" s="154"/>
      <c r="T296" s="155"/>
      <c r="AT296" s="151" t="s">
        <v>164</v>
      </c>
      <c r="AU296" s="151" t="s">
        <v>78</v>
      </c>
      <c r="AV296" s="12" t="s">
        <v>76</v>
      </c>
      <c r="AW296" s="12" t="s">
        <v>31</v>
      </c>
      <c r="AX296" s="12" t="s">
        <v>69</v>
      </c>
      <c r="AY296" s="151" t="s">
        <v>150</v>
      </c>
    </row>
    <row r="297" spans="2:65" s="13" customFormat="1">
      <c r="B297" s="156"/>
      <c r="D297" s="144" t="s">
        <v>164</v>
      </c>
      <c r="E297" s="157" t="s">
        <v>19</v>
      </c>
      <c r="F297" s="158" t="s">
        <v>691</v>
      </c>
      <c r="H297" s="159">
        <v>15.04</v>
      </c>
      <c r="I297" s="160"/>
      <c r="L297" s="156"/>
      <c r="M297" s="161"/>
      <c r="T297" s="162"/>
      <c r="AT297" s="157" t="s">
        <v>164</v>
      </c>
      <c r="AU297" s="157" t="s">
        <v>78</v>
      </c>
      <c r="AV297" s="13" t="s">
        <v>78</v>
      </c>
      <c r="AW297" s="13" t="s">
        <v>31</v>
      </c>
      <c r="AX297" s="13" t="s">
        <v>69</v>
      </c>
      <c r="AY297" s="157" t="s">
        <v>150</v>
      </c>
    </row>
    <row r="298" spans="2:65" s="14" customFormat="1">
      <c r="B298" s="163"/>
      <c r="D298" s="144" t="s">
        <v>164</v>
      </c>
      <c r="E298" s="164" t="s">
        <v>19</v>
      </c>
      <c r="F298" s="165" t="s">
        <v>171</v>
      </c>
      <c r="H298" s="166">
        <v>15.04</v>
      </c>
      <c r="I298" s="167"/>
      <c r="L298" s="163"/>
      <c r="M298" s="168"/>
      <c r="T298" s="169"/>
      <c r="AT298" s="164" t="s">
        <v>164</v>
      </c>
      <c r="AU298" s="164" t="s">
        <v>78</v>
      </c>
      <c r="AV298" s="14" t="s">
        <v>158</v>
      </c>
      <c r="AW298" s="14" t="s">
        <v>31</v>
      </c>
      <c r="AX298" s="14" t="s">
        <v>76</v>
      </c>
      <c r="AY298" s="164" t="s">
        <v>150</v>
      </c>
    </row>
    <row r="299" spans="2:65" s="13" customFormat="1">
      <c r="B299" s="156"/>
      <c r="D299" s="144" t="s">
        <v>164</v>
      </c>
      <c r="F299" s="158" t="s">
        <v>700</v>
      </c>
      <c r="H299" s="159">
        <v>16.544</v>
      </c>
      <c r="I299" s="160"/>
      <c r="L299" s="156"/>
      <c r="M299" s="161"/>
      <c r="T299" s="162"/>
      <c r="AT299" s="157" t="s">
        <v>164</v>
      </c>
      <c r="AU299" s="157" t="s">
        <v>78</v>
      </c>
      <c r="AV299" s="13" t="s">
        <v>78</v>
      </c>
      <c r="AW299" s="13" t="s">
        <v>4</v>
      </c>
      <c r="AX299" s="13" t="s">
        <v>76</v>
      </c>
      <c r="AY299" s="157" t="s">
        <v>150</v>
      </c>
    </row>
    <row r="300" spans="2:65" s="1" customFormat="1" ht="24.2" customHeight="1">
      <c r="B300" s="32"/>
      <c r="C300" s="131" t="s">
        <v>8</v>
      </c>
      <c r="D300" s="131" t="s">
        <v>153</v>
      </c>
      <c r="E300" s="132" t="s">
        <v>701</v>
      </c>
      <c r="F300" s="133" t="s">
        <v>702</v>
      </c>
      <c r="G300" s="134" t="s">
        <v>156</v>
      </c>
      <c r="H300" s="135">
        <v>2.25</v>
      </c>
      <c r="I300" s="136"/>
      <c r="J300" s="137">
        <f>ROUND(I300*H300,2)</f>
        <v>0</v>
      </c>
      <c r="K300" s="133" t="s">
        <v>157</v>
      </c>
      <c r="L300" s="32"/>
      <c r="M300" s="138" t="s">
        <v>19</v>
      </c>
      <c r="N300" s="139" t="s">
        <v>40</v>
      </c>
      <c r="P300" s="140">
        <f>O300*H300</f>
        <v>0</v>
      </c>
      <c r="Q300" s="140">
        <v>1.1836960000000001E-2</v>
      </c>
      <c r="R300" s="140">
        <f>Q300*H300</f>
        <v>2.6633160000000003E-2</v>
      </c>
      <c r="S300" s="140">
        <v>0</v>
      </c>
      <c r="T300" s="141">
        <f>S300*H300</f>
        <v>0</v>
      </c>
      <c r="AR300" s="142" t="s">
        <v>158</v>
      </c>
      <c r="AT300" s="142" t="s">
        <v>153</v>
      </c>
      <c r="AU300" s="142" t="s">
        <v>78</v>
      </c>
      <c r="AY300" s="17" t="s">
        <v>150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76</v>
      </c>
      <c r="BK300" s="143">
        <f>ROUND(I300*H300,2)</f>
        <v>0</v>
      </c>
      <c r="BL300" s="17" t="s">
        <v>158</v>
      </c>
      <c r="BM300" s="142" t="s">
        <v>703</v>
      </c>
    </row>
    <row r="301" spans="2:65" s="1" customFormat="1">
      <c r="B301" s="32"/>
      <c r="D301" s="144" t="s">
        <v>160</v>
      </c>
      <c r="F301" s="145" t="s">
        <v>704</v>
      </c>
      <c r="I301" s="146"/>
      <c r="L301" s="32"/>
      <c r="M301" s="147"/>
      <c r="T301" s="53"/>
      <c r="AT301" s="17" t="s">
        <v>160</v>
      </c>
      <c r="AU301" s="17" t="s">
        <v>78</v>
      </c>
    </row>
    <row r="302" spans="2:65" s="1" customFormat="1">
      <c r="B302" s="32"/>
      <c r="D302" s="148" t="s">
        <v>162</v>
      </c>
      <c r="F302" s="149" t="s">
        <v>705</v>
      </c>
      <c r="I302" s="146"/>
      <c r="L302" s="32"/>
      <c r="M302" s="147"/>
      <c r="T302" s="53"/>
      <c r="AT302" s="17" t="s">
        <v>162</v>
      </c>
      <c r="AU302" s="17" t="s">
        <v>78</v>
      </c>
    </row>
    <row r="303" spans="2:65" s="12" customFormat="1">
      <c r="B303" s="150"/>
      <c r="D303" s="144" t="s">
        <v>164</v>
      </c>
      <c r="E303" s="151" t="s">
        <v>19</v>
      </c>
      <c r="F303" s="152" t="s">
        <v>165</v>
      </c>
      <c r="H303" s="151" t="s">
        <v>19</v>
      </c>
      <c r="I303" s="153"/>
      <c r="L303" s="150"/>
      <c r="M303" s="154"/>
      <c r="T303" s="155"/>
      <c r="AT303" s="151" t="s">
        <v>164</v>
      </c>
      <c r="AU303" s="151" t="s">
        <v>78</v>
      </c>
      <c r="AV303" s="12" t="s">
        <v>76</v>
      </c>
      <c r="AW303" s="12" t="s">
        <v>31</v>
      </c>
      <c r="AX303" s="12" t="s">
        <v>69</v>
      </c>
      <c r="AY303" s="151" t="s">
        <v>150</v>
      </c>
    </row>
    <row r="304" spans="2:65" s="12" customFormat="1">
      <c r="B304" s="150"/>
      <c r="D304" s="144" t="s">
        <v>164</v>
      </c>
      <c r="E304" s="151" t="s">
        <v>19</v>
      </c>
      <c r="F304" s="152" t="s">
        <v>706</v>
      </c>
      <c r="H304" s="151" t="s">
        <v>19</v>
      </c>
      <c r="I304" s="153"/>
      <c r="L304" s="150"/>
      <c r="M304" s="154"/>
      <c r="T304" s="155"/>
      <c r="AT304" s="151" t="s">
        <v>164</v>
      </c>
      <c r="AU304" s="151" t="s">
        <v>78</v>
      </c>
      <c r="AV304" s="12" t="s">
        <v>76</v>
      </c>
      <c r="AW304" s="12" t="s">
        <v>31</v>
      </c>
      <c r="AX304" s="12" t="s">
        <v>69</v>
      </c>
      <c r="AY304" s="151" t="s">
        <v>150</v>
      </c>
    </row>
    <row r="305" spans="2:65" s="13" customFormat="1">
      <c r="B305" s="156"/>
      <c r="D305" s="144" t="s">
        <v>164</v>
      </c>
      <c r="E305" s="157" t="s">
        <v>19</v>
      </c>
      <c r="F305" s="158" t="s">
        <v>707</v>
      </c>
      <c r="H305" s="159">
        <v>2.25</v>
      </c>
      <c r="I305" s="160"/>
      <c r="L305" s="156"/>
      <c r="M305" s="161"/>
      <c r="T305" s="162"/>
      <c r="AT305" s="157" t="s">
        <v>164</v>
      </c>
      <c r="AU305" s="157" t="s">
        <v>78</v>
      </c>
      <c r="AV305" s="13" t="s">
        <v>78</v>
      </c>
      <c r="AW305" s="13" t="s">
        <v>31</v>
      </c>
      <c r="AX305" s="13" t="s">
        <v>76</v>
      </c>
      <c r="AY305" s="157" t="s">
        <v>150</v>
      </c>
    </row>
    <row r="306" spans="2:65" s="1" customFormat="1" ht="16.5" customHeight="1">
      <c r="B306" s="32"/>
      <c r="C306" s="173" t="s">
        <v>257</v>
      </c>
      <c r="D306" s="173" t="s">
        <v>656</v>
      </c>
      <c r="E306" s="174" t="s">
        <v>692</v>
      </c>
      <c r="F306" s="175" t="s">
        <v>693</v>
      </c>
      <c r="G306" s="176" t="s">
        <v>156</v>
      </c>
      <c r="H306" s="177">
        <v>2.4750000000000001</v>
      </c>
      <c r="I306" s="178"/>
      <c r="J306" s="179">
        <f>ROUND(I306*H306,2)</f>
        <v>0</v>
      </c>
      <c r="K306" s="175" t="s">
        <v>157</v>
      </c>
      <c r="L306" s="180"/>
      <c r="M306" s="181" t="s">
        <v>19</v>
      </c>
      <c r="N306" s="182" t="s">
        <v>40</v>
      </c>
      <c r="P306" s="140">
        <f>O306*H306</f>
        <v>0</v>
      </c>
      <c r="Q306" s="140">
        <v>2.5000000000000001E-2</v>
      </c>
      <c r="R306" s="140">
        <f>Q306*H306</f>
        <v>6.1875000000000006E-2</v>
      </c>
      <c r="S306" s="140">
        <v>0</v>
      </c>
      <c r="T306" s="141">
        <f>S306*H306</f>
        <v>0</v>
      </c>
      <c r="AR306" s="142" t="s">
        <v>211</v>
      </c>
      <c r="AT306" s="142" t="s">
        <v>656</v>
      </c>
      <c r="AU306" s="142" t="s">
        <v>78</v>
      </c>
      <c r="AY306" s="17" t="s">
        <v>150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76</v>
      </c>
      <c r="BK306" s="143">
        <f>ROUND(I306*H306,2)</f>
        <v>0</v>
      </c>
      <c r="BL306" s="17" t="s">
        <v>158</v>
      </c>
      <c r="BM306" s="142" t="s">
        <v>708</v>
      </c>
    </row>
    <row r="307" spans="2:65" s="1" customFormat="1">
      <c r="B307" s="32"/>
      <c r="D307" s="144" t="s">
        <v>160</v>
      </c>
      <c r="F307" s="145" t="s">
        <v>693</v>
      </c>
      <c r="I307" s="146"/>
      <c r="L307" s="32"/>
      <c r="M307" s="147"/>
      <c r="T307" s="53"/>
      <c r="AT307" s="17" t="s">
        <v>160</v>
      </c>
      <c r="AU307" s="17" t="s">
        <v>78</v>
      </c>
    </row>
    <row r="308" spans="2:65" s="13" customFormat="1">
      <c r="B308" s="156"/>
      <c r="D308" s="144" t="s">
        <v>164</v>
      </c>
      <c r="F308" s="158" t="s">
        <v>709</v>
      </c>
      <c r="H308" s="159">
        <v>2.4750000000000001</v>
      </c>
      <c r="I308" s="160"/>
      <c r="L308" s="156"/>
      <c r="M308" s="161"/>
      <c r="T308" s="162"/>
      <c r="AT308" s="157" t="s">
        <v>164</v>
      </c>
      <c r="AU308" s="157" t="s">
        <v>78</v>
      </c>
      <c r="AV308" s="13" t="s">
        <v>78</v>
      </c>
      <c r="AW308" s="13" t="s">
        <v>4</v>
      </c>
      <c r="AX308" s="13" t="s">
        <v>76</v>
      </c>
      <c r="AY308" s="157" t="s">
        <v>150</v>
      </c>
    </row>
    <row r="309" spans="2:65" s="1" customFormat="1" ht="16.5" customHeight="1">
      <c r="B309" s="32"/>
      <c r="C309" s="173" t="s">
        <v>265</v>
      </c>
      <c r="D309" s="173" t="s">
        <v>656</v>
      </c>
      <c r="E309" s="174" t="s">
        <v>710</v>
      </c>
      <c r="F309" s="175" t="s">
        <v>711</v>
      </c>
      <c r="G309" s="176" t="s">
        <v>156</v>
      </c>
      <c r="H309" s="177">
        <v>2.4750000000000001</v>
      </c>
      <c r="I309" s="178"/>
      <c r="J309" s="179">
        <f>ROUND(I309*H309,2)</f>
        <v>0</v>
      </c>
      <c r="K309" s="175" t="s">
        <v>157</v>
      </c>
      <c r="L309" s="180"/>
      <c r="M309" s="181" t="s">
        <v>19</v>
      </c>
      <c r="N309" s="182" t="s">
        <v>40</v>
      </c>
      <c r="P309" s="140">
        <f>O309*H309</f>
        <v>0</v>
      </c>
      <c r="Q309" s="140">
        <v>2.2749999999999999E-2</v>
      </c>
      <c r="R309" s="140">
        <f>Q309*H309</f>
        <v>5.6306250000000002E-2</v>
      </c>
      <c r="S309" s="140">
        <v>0</v>
      </c>
      <c r="T309" s="141">
        <f>S309*H309</f>
        <v>0</v>
      </c>
      <c r="AR309" s="142" t="s">
        <v>211</v>
      </c>
      <c r="AT309" s="142" t="s">
        <v>656</v>
      </c>
      <c r="AU309" s="142" t="s">
        <v>78</v>
      </c>
      <c r="AY309" s="17" t="s">
        <v>150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76</v>
      </c>
      <c r="BK309" s="143">
        <f>ROUND(I309*H309,2)</f>
        <v>0</v>
      </c>
      <c r="BL309" s="17" t="s">
        <v>158</v>
      </c>
      <c r="BM309" s="142" t="s">
        <v>712</v>
      </c>
    </row>
    <row r="310" spans="2:65" s="1" customFormat="1">
      <c r="B310" s="32"/>
      <c r="D310" s="144" t="s">
        <v>160</v>
      </c>
      <c r="F310" s="145" t="s">
        <v>711</v>
      </c>
      <c r="I310" s="146"/>
      <c r="L310" s="32"/>
      <c r="M310" s="147"/>
      <c r="T310" s="53"/>
      <c r="AT310" s="17" t="s">
        <v>160</v>
      </c>
      <c r="AU310" s="17" t="s">
        <v>78</v>
      </c>
    </row>
    <row r="311" spans="2:65" s="13" customFormat="1">
      <c r="B311" s="156"/>
      <c r="D311" s="144" t="s">
        <v>164</v>
      </c>
      <c r="F311" s="158" t="s">
        <v>709</v>
      </c>
      <c r="H311" s="159">
        <v>2.4750000000000001</v>
      </c>
      <c r="I311" s="160"/>
      <c r="L311" s="156"/>
      <c r="M311" s="161"/>
      <c r="T311" s="162"/>
      <c r="AT311" s="157" t="s">
        <v>164</v>
      </c>
      <c r="AU311" s="157" t="s">
        <v>78</v>
      </c>
      <c r="AV311" s="13" t="s">
        <v>78</v>
      </c>
      <c r="AW311" s="13" t="s">
        <v>4</v>
      </c>
      <c r="AX311" s="13" t="s">
        <v>76</v>
      </c>
      <c r="AY311" s="157" t="s">
        <v>150</v>
      </c>
    </row>
    <row r="312" spans="2:65" s="1" customFormat="1" ht="16.5" customHeight="1">
      <c r="B312" s="32"/>
      <c r="C312" s="131" t="s">
        <v>279</v>
      </c>
      <c r="D312" s="131" t="s">
        <v>153</v>
      </c>
      <c r="E312" s="132" t="s">
        <v>713</v>
      </c>
      <c r="F312" s="133" t="s">
        <v>714</v>
      </c>
      <c r="G312" s="134" t="s">
        <v>156</v>
      </c>
      <c r="H312" s="135">
        <v>779.83</v>
      </c>
      <c r="I312" s="136"/>
      <c r="J312" s="137">
        <f>ROUND(I312*H312,2)</f>
        <v>0</v>
      </c>
      <c r="K312" s="133" t="s">
        <v>157</v>
      </c>
      <c r="L312" s="32"/>
      <c r="M312" s="138" t="s">
        <v>19</v>
      </c>
      <c r="N312" s="139" t="s">
        <v>40</v>
      </c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AR312" s="142" t="s">
        <v>158</v>
      </c>
      <c r="AT312" s="142" t="s">
        <v>153</v>
      </c>
      <c r="AU312" s="142" t="s">
        <v>78</v>
      </c>
      <c r="AY312" s="17" t="s">
        <v>150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7" t="s">
        <v>76</v>
      </c>
      <c r="BK312" s="143">
        <f>ROUND(I312*H312,2)</f>
        <v>0</v>
      </c>
      <c r="BL312" s="17" t="s">
        <v>158</v>
      </c>
      <c r="BM312" s="142" t="s">
        <v>715</v>
      </c>
    </row>
    <row r="313" spans="2:65" s="1" customFormat="1">
      <c r="B313" s="32"/>
      <c r="D313" s="144" t="s">
        <v>160</v>
      </c>
      <c r="F313" s="145" t="s">
        <v>716</v>
      </c>
      <c r="I313" s="146"/>
      <c r="L313" s="32"/>
      <c r="M313" s="147"/>
      <c r="T313" s="53"/>
      <c r="AT313" s="17" t="s">
        <v>160</v>
      </c>
      <c r="AU313" s="17" t="s">
        <v>78</v>
      </c>
    </row>
    <row r="314" spans="2:65" s="1" customFormat="1">
      <c r="B314" s="32"/>
      <c r="D314" s="148" t="s">
        <v>162</v>
      </c>
      <c r="F314" s="149" t="s">
        <v>717</v>
      </c>
      <c r="I314" s="146"/>
      <c r="L314" s="32"/>
      <c r="M314" s="147"/>
      <c r="T314" s="53"/>
      <c r="AT314" s="17" t="s">
        <v>162</v>
      </c>
      <c r="AU314" s="17" t="s">
        <v>78</v>
      </c>
    </row>
    <row r="315" spans="2:65" s="12" customFormat="1">
      <c r="B315" s="150"/>
      <c r="D315" s="144" t="s">
        <v>164</v>
      </c>
      <c r="E315" s="151" t="s">
        <v>19</v>
      </c>
      <c r="F315" s="152" t="s">
        <v>165</v>
      </c>
      <c r="H315" s="151" t="s">
        <v>19</v>
      </c>
      <c r="I315" s="153"/>
      <c r="L315" s="150"/>
      <c r="M315" s="154"/>
      <c r="T315" s="155"/>
      <c r="AT315" s="151" t="s">
        <v>164</v>
      </c>
      <c r="AU315" s="151" t="s">
        <v>78</v>
      </c>
      <c r="AV315" s="12" t="s">
        <v>76</v>
      </c>
      <c r="AW315" s="12" t="s">
        <v>31</v>
      </c>
      <c r="AX315" s="12" t="s">
        <v>69</v>
      </c>
      <c r="AY315" s="151" t="s">
        <v>150</v>
      </c>
    </row>
    <row r="316" spans="2:65" s="12" customFormat="1">
      <c r="B316" s="150"/>
      <c r="D316" s="144" t="s">
        <v>164</v>
      </c>
      <c r="E316" s="151" t="s">
        <v>19</v>
      </c>
      <c r="F316" s="152" t="s">
        <v>666</v>
      </c>
      <c r="H316" s="151" t="s">
        <v>19</v>
      </c>
      <c r="I316" s="153"/>
      <c r="L316" s="150"/>
      <c r="M316" s="154"/>
      <c r="T316" s="155"/>
      <c r="AT316" s="151" t="s">
        <v>164</v>
      </c>
      <c r="AU316" s="151" t="s">
        <v>78</v>
      </c>
      <c r="AV316" s="12" t="s">
        <v>76</v>
      </c>
      <c r="AW316" s="12" t="s">
        <v>31</v>
      </c>
      <c r="AX316" s="12" t="s">
        <v>69</v>
      </c>
      <c r="AY316" s="151" t="s">
        <v>150</v>
      </c>
    </row>
    <row r="317" spans="2:65" s="13" customFormat="1">
      <c r="B317" s="156"/>
      <c r="D317" s="144" t="s">
        <v>164</v>
      </c>
      <c r="E317" s="157" t="s">
        <v>19</v>
      </c>
      <c r="F317" s="158" t="s">
        <v>667</v>
      </c>
      <c r="H317" s="159">
        <v>8.1</v>
      </c>
      <c r="I317" s="160"/>
      <c r="L317" s="156"/>
      <c r="M317" s="161"/>
      <c r="T317" s="162"/>
      <c r="AT317" s="157" t="s">
        <v>164</v>
      </c>
      <c r="AU317" s="157" t="s">
        <v>78</v>
      </c>
      <c r="AV317" s="13" t="s">
        <v>78</v>
      </c>
      <c r="AW317" s="13" t="s">
        <v>31</v>
      </c>
      <c r="AX317" s="13" t="s">
        <v>69</v>
      </c>
      <c r="AY317" s="157" t="s">
        <v>150</v>
      </c>
    </row>
    <row r="318" spans="2:65" s="13" customFormat="1">
      <c r="B318" s="156"/>
      <c r="D318" s="144" t="s">
        <v>164</v>
      </c>
      <c r="E318" s="157" t="s">
        <v>19</v>
      </c>
      <c r="F318" s="158" t="s">
        <v>668</v>
      </c>
      <c r="H318" s="159">
        <v>6.55</v>
      </c>
      <c r="I318" s="160"/>
      <c r="L318" s="156"/>
      <c r="M318" s="161"/>
      <c r="T318" s="162"/>
      <c r="AT318" s="157" t="s">
        <v>164</v>
      </c>
      <c r="AU318" s="157" t="s">
        <v>78</v>
      </c>
      <c r="AV318" s="13" t="s">
        <v>78</v>
      </c>
      <c r="AW318" s="13" t="s">
        <v>31</v>
      </c>
      <c r="AX318" s="13" t="s">
        <v>69</v>
      </c>
      <c r="AY318" s="157" t="s">
        <v>150</v>
      </c>
    </row>
    <row r="319" spans="2:65" s="13" customFormat="1">
      <c r="B319" s="156"/>
      <c r="D319" s="144" t="s">
        <v>164</v>
      </c>
      <c r="E319" s="157" t="s">
        <v>19</v>
      </c>
      <c r="F319" s="158" t="s">
        <v>669</v>
      </c>
      <c r="H319" s="159">
        <v>20.2</v>
      </c>
      <c r="I319" s="160"/>
      <c r="L319" s="156"/>
      <c r="M319" s="161"/>
      <c r="T319" s="162"/>
      <c r="AT319" s="157" t="s">
        <v>164</v>
      </c>
      <c r="AU319" s="157" t="s">
        <v>78</v>
      </c>
      <c r="AV319" s="13" t="s">
        <v>78</v>
      </c>
      <c r="AW319" s="13" t="s">
        <v>31</v>
      </c>
      <c r="AX319" s="13" t="s">
        <v>69</v>
      </c>
      <c r="AY319" s="157" t="s">
        <v>150</v>
      </c>
    </row>
    <row r="320" spans="2:65" s="13" customFormat="1">
      <c r="B320" s="156"/>
      <c r="D320" s="144" t="s">
        <v>164</v>
      </c>
      <c r="E320" s="157" t="s">
        <v>19</v>
      </c>
      <c r="F320" s="158" t="s">
        <v>670</v>
      </c>
      <c r="H320" s="159">
        <v>1.7</v>
      </c>
      <c r="I320" s="160"/>
      <c r="L320" s="156"/>
      <c r="M320" s="161"/>
      <c r="T320" s="162"/>
      <c r="AT320" s="157" t="s">
        <v>164</v>
      </c>
      <c r="AU320" s="157" t="s">
        <v>78</v>
      </c>
      <c r="AV320" s="13" t="s">
        <v>78</v>
      </c>
      <c r="AW320" s="13" t="s">
        <v>31</v>
      </c>
      <c r="AX320" s="13" t="s">
        <v>69</v>
      </c>
      <c r="AY320" s="157" t="s">
        <v>150</v>
      </c>
    </row>
    <row r="321" spans="2:51" s="13" customFormat="1">
      <c r="B321" s="156"/>
      <c r="D321" s="144" t="s">
        <v>164</v>
      </c>
      <c r="E321" s="157" t="s">
        <v>19</v>
      </c>
      <c r="F321" s="158" t="s">
        <v>671</v>
      </c>
      <c r="H321" s="159">
        <v>6.45</v>
      </c>
      <c r="I321" s="160"/>
      <c r="L321" s="156"/>
      <c r="M321" s="161"/>
      <c r="T321" s="162"/>
      <c r="AT321" s="157" t="s">
        <v>164</v>
      </c>
      <c r="AU321" s="157" t="s">
        <v>78</v>
      </c>
      <c r="AV321" s="13" t="s">
        <v>78</v>
      </c>
      <c r="AW321" s="13" t="s">
        <v>31</v>
      </c>
      <c r="AX321" s="13" t="s">
        <v>69</v>
      </c>
      <c r="AY321" s="157" t="s">
        <v>150</v>
      </c>
    </row>
    <row r="322" spans="2:51" s="13" customFormat="1">
      <c r="B322" s="156"/>
      <c r="D322" s="144" t="s">
        <v>164</v>
      </c>
      <c r="E322" s="157" t="s">
        <v>19</v>
      </c>
      <c r="F322" s="158" t="s">
        <v>672</v>
      </c>
      <c r="H322" s="159">
        <v>3.4</v>
      </c>
      <c r="I322" s="160"/>
      <c r="L322" s="156"/>
      <c r="M322" s="161"/>
      <c r="T322" s="162"/>
      <c r="AT322" s="157" t="s">
        <v>164</v>
      </c>
      <c r="AU322" s="157" t="s">
        <v>78</v>
      </c>
      <c r="AV322" s="13" t="s">
        <v>78</v>
      </c>
      <c r="AW322" s="13" t="s">
        <v>31</v>
      </c>
      <c r="AX322" s="13" t="s">
        <v>69</v>
      </c>
      <c r="AY322" s="157" t="s">
        <v>150</v>
      </c>
    </row>
    <row r="323" spans="2:51" s="13" customFormat="1">
      <c r="B323" s="156"/>
      <c r="D323" s="144" t="s">
        <v>164</v>
      </c>
      <c r="E323" s="157" t="s">
        <v>19</v>
      </c>
      <c r="F323" s="158" t="s">
        <v>673</v>
      </c>
      <c r="H323" s="159">
        <v>33.520000000000003</v>
      </c>
      <c r="I323" s="160"/>
      <c r="L323" s="156"/>
      <c r="M323" s="161"/>
      <c r="T323" s="162"/>
      <c r="AT323" s="157" t="s">
        <v>164</v>
      </c>
      <c r="AU323" s="157" t="s">
        <v>78</v>
      </c>
      <c r="AV323" s="13" t="s">
        <v>78</v>
      </c>
      <c r="AW323" s="13" t="s">
        <v>31</v>
      </c>
      <c r="AX323" s="13" t="s">
        <v>69</v>
      </c>
      <c r="AY323" s="157" t="s">
        <v>150</v>
      </c>
    </row>
    <row r="324" spans="2:51" s="13" customFormat="1">
      <c r="B324" s="156"/>
      <c r="D324" s="144" t="s">
        <v>164</v>
      </c>
      <c r="E324" s="157" t="s">
        <v>19</v>
      </c>
      <c r="F324" s="158" t="s">
        <v>674</v>
      </c>
      <c r="H324" s="159">
        <v>12</v>
      </c>
      <c r="I324" s="160"/>
      <c r="L324" s="156"/>
      <c r="M324" s="161"/>
      <c r="T324" s="162"/>
      <c r="AT324" s="157" t="s">
        <v>164</v>
      </c>
      <c r="AU324" s="157" t="s">
        <v>78</v>
      </c>
      <c r="AV324" s="13" t="s">
        <v>78</v>
      </c>
      <c r="AW324" s="13" t="s">
        <v>31</v>
      </c>
      <c r="AX324" s="13" t="s">
        <v>69</v>
      </c>
      <c r="AY324" s="157" t="s">
        <v>150</v>
      </c>
    </row>
    <row r="325" spans="2:51" s="13" customFormat="1">
      <c r="B325" s="156"/>
      <c r="D325" s="144" t="s">
        <v>164</v>
      </c>
      <c r="E325" s="157" t="s">
        <v>19</v>
      </c>
      <c r="F325" s="158" t="s">
        <v>675</v>
      </c>
      <c r="H325" s="159">
        <v>1.5</v>
      </c>
      <c r="I325" s="160"/>
      <c r="L325" s="156"/>
      <c r="M325" s="161"/>
      <c r="T325" s="162"/>
      <c r="AT325" s="157" t="s">
        <v>164</v>
      </c>
      <c r="AU325" s="157" t="s">
        <v>78</v>
      </c>
      <c r="AV325" s="13" t="s">
        <v>78</v>
      </c>
      <c r="AW325" s="13" t="s">
        <v>31</v>
      </c>
      <c r="AX325" s="13" t="s">
        <v>69</v>
      </c>
      <c r="AY325" s="157" t="s">
        <v>150</v>
      </c>
    </row>
    <row r="326" spans="2:51" s="12" customFormat="1">
      <c r="B326" s="150"/>
      <c r="D326" s="144" t="s">
        <v>164</v>
      </c>
      <c r="E326" s="151" t="s">
        <v>19</v>
      </c>
      <c r="F326" s="152" t="s">
        <v>678</v>
      </c>
      <c r="H326" s="151" t="s">
        <v>19</v>
      </c>
      <c r="I326" s="153"/>
      <c r="L326" s="150"/>
      <c r="M326" s="154"/>
      <c r="T326" s="155"/>
      <c r="AT326" s="151" t="s">
        <v>164</v>
      </c>
      <c r="AU326" s="151" t="s">
        <v>78</v>
      </c>
      <c r="AV326" s="12" t="s">
        <v>76</v>
      </c>
      <c r="AW326" s="12" t="s">
        <v>31</v>
      </c>
      <c r="AX326" s="12" t="s">
        <v>69</v>
      </c>
      <c r="AY326" s="151" t="s">
        <v>150</v>
      </c>
    </row>
    <row r="327" spans="2:51" s="13" customFormat="1">
      <c r="B327" s="156"/>
      <c r="D327" s="144" t="s">
        <v>164</v>
      </c>
      <c r="E327" s="157" t="s">
        <v>19</v>
      </c>
      <c r="F327" s="158" t="s">
        <v>679</v>
      </c>
      <c r="H327" s="159">
        <v>2.19</v>
      </c>
      <c r="I327" s="160"/>
      <c r="L327" s="156"/>
      <c r="M327" s="161"/>
      <c r="T327" s="162"/>
      <c r="AT327" s="157" t="s">
        <v>164</v>
      </c>
      <c r="AU327" s="157" t="s">
        <v>78</v>
      </c>
      <c r="AV327" s="13" t="s">
        <v>78</v>
      </c>
      <c r="AW327" s="13" t="s">
        <v>31</v>
      </c>
      <c r="AX327" s="13" t="s">
        <v>69</v>
      </c>
      <c r="AY327" s="157" t="s">
        <v>150</v>
      </c>
    </row>
    <row r="328" spans="2:51" s="12" customFormat="1">
      <c r="B328" s="150"/>
      <c r="D328" s="144" t="s">
        <v>164</v>
      </c>
      <c r="E328" s="151" t="s">
        <v>19</v>
      </c>
      <c r="F328" s="152" t="s">
        <v>718</v>
      </c>
      <c r="H328" s="151" t="s">
        <v>19</v>
      </c>
      <c r="I328" s="153"/>
      <c r="L328" s="150"/>
      <c r="M328" s="154"/>
      <c r="T328" s="155"/>
      <c r="AT328" s="151" t="s">
        <v>164</v>
      </c>
      <c r="AU328" s="151" t="s">
        <v>78</v>
      </c>
      <c r="AV328" s="12" t="s">
        <v>76</v>
      </c>
      <c r="AW328" s="12" t="s">
        <v>31</v>
      </c>
      <c r="AX328" s="12" t="s">
        <v>69</v>
      </c>
      <c r="AY328" s="151" t="s">
        <v>150</v>
      </c>
    </row>
    <row r="329" spans="2:51" s="13" customFormat="1">
      <c r="B329" s="156"/>
      <c r="D329" s="144" t="s">
        <v>164</v>
      </c>
      <c r="E329" s="157" t="s">
        <v>19</v>
      </c>
      <c r="F329" s="158" t="s">
        <v>719</v>
      </c>
      <c r="H329" s="159">
        <v>16.8</v>
      </c>
      <c r="I329" s="160"/>
      <c r="L329" s="156"/>
      <c r="M329" s="161"/>
      <c r="T329" s="162"/>
      <c r="AT329" s="157" t="s">
        <v>164</v>
      </c>
      <c r="AU329" s="157" t="s">
        <v>78</v>
      </c>
      <c r="AV329" s="13" t="s">
        <v>78</v>
      </c>
      <c r="AW329" s="13" t="s">
        <v>31</v>
      </c>
      <c r="AX329" s="13" t="s">
        <v>69</v>
      </c>
      <c r="AY329" s="157" t="s">
        <v>150</v>
      </c>
    </row>
    <row r="330" spans="2:51" s="13" customFormat="1">
      <c r="B330" s="156"/>
      <c r="D330" s="144" t="s">
        <v>164</v>
      </c>
      <c r="E330" s="157" t="s">
        <v>19</v>
      </c>
      <c r="F330" s="158" t="s">
        <v>720</v>
      </c>
      <c r="H330" s="159">
        <v>23.16</v>
      </c>
      <c r="I330" s="160"/>
      <c r="L330" s="156"/>
      <c r="M330" s="161"/>
      <c r="T330" s="162"/>
      <c r="AT330" s="157" t="s">
        <v>164</v>
      </c>
      <c r="AU330" s="157" t="s">
        <v>78</v>
      </c>
      <c r="AV330" s="13" t="s">
        <v>78</v>
      </c>
      <c r="AW330" s="13" t="s">
        <v>31</v>
      </c>
      <c r="AX330" s="13" t="s">
        <v>69</v>
      </c>
      <c r="AY330" s="157" t="s">
        <v>150</v>
      </c>
    </row>
    <row r="331" spans="2:51" s="13" customFormat="1">
      <c r="B331" s="156"/>
      <c r="D331" s="144" t="s">
        <v>164</v>
      </c>
      <c r="E331" s="157" t="s">
        <v>19</v>
      </c>
      <c r="F331" s="158" t="s">
        <v>721</v>
      </c>
      <c r="H331" s="159">
        <v>37.56</v>
      </c>
      <c r="I331" s="160"/>
      <c r="L331" s="156"/>
      <c r="M331" s="161"/>
      <c r="T331" s="162"/>
      <c r="AT331" s="157" t="s">
        <v>164</v>
      </c>
      <c r="AU331" s="157" t="s">
        <v>78</v>
      </c>
      <c r="AV331" s="13" t="s">
        <v>78</v>
      </c>
      <c r="AW331" s="13" t="s">
        <v>31</v>
      </c>
      <c r="AX331" s="13" t="s">
        <v>69</v>
      </c>
      <c r="AY331" s="157" t="s">
        <v>150</v>
      </c>
    </row>
    <row r="332" spans="2:51" s="13" customFormat="1">
      <c r="B332" s="156"/>
      <c r="D332" s="144" t="s">
        <v>164</v>
      </c>
      <c r="E332" s="157" t="s">
        <v>19</v>
      </c>
      <c r="F332" s="158" t="s">
        <v>722</v>
      </c>
      <c r="H332" s="159">
        <v>14.04</v>
      </c>
      <c r="I332" s="160"/>
      <c r="L332" s="156"/>
      <c r="M332" s="161"/>
      <c r="T332" s="162"/>
      <c r="AT332" s="157" t="s">
        <v>164</v>
      </c>
      <c r="AU332" s="157" t="s">
        <v>78</v>
      </c>
      <c r="AV332" s="13" t="s">
        <v>78</v>
      </c>
      <c r="AW332" s="13" t="s">
        <v>31</v>
      </c>
      <c r="AX332" s="13" t="s">
        <v>69</v>
      </c>
      <c r="AY332" s="157" t="s">
        <v>150</v>
      </c>
    </row>
    <row r="333" spans="2:51" s="13" customFormat="1">
      <c r="B333" s="156"/>
      <c r="D333" s="144" t="s">
        <v>164</v>
      </c>
      <c r="E333" s="157" t="s">
        <v>19</v>
      </c>
      <c r="F333" s="158" t="s">
        <v>723</v>
      </c>
      <c r="H333" s="159">
        <v>19.11</v>
      </c>
      <c r="I333" s="160"/>
      <c r="L333" s="156"/>
      <c r="M333" s="161"/>
      <c r="T333" s="162"/>
      <c r="AT333" s="157" t="s">
        <v>164</v>
      </c>
      <c r="AU333" s="157" t="s">
        <v>78</v>
      </c>
      <c r="AV333" s="13" t="s">
        <v>78</v>
      </c>
      <c r="AW333" s="13" t="s">
        <v>31</v>
      </c>
      <c r="AX333" s="13" t="s">
        <v>69</v>
      </c>
      <c r="AY333" s="157" t="s">
        <v>150</v>
      </c>
    </row>
    <row r="334" spans="2:51" s="13" customFormat="1">
      <c r="B334" s="156"/>
      <c r="D334" s="144" t="s">
        <v>164</v>
      </c>
      <c r="E334" s="157" t="s">
        <v>19</v>
      </c>
      <c r="F334" s="158" t="s">
        <v>724</v>
      </c>
      <c r="H334" s="159">
        <v>1.92</v>
      </c>
      <c r="I334" s="160"/>
      <c r="L334" s="156"/>
      <c r="M334" s="161"/>
      <c r="T334" s="162"/>
      <c r="AT334" s="157" t="s">
        <v>164</v>
      </c>
      <c r="AU334" s="157" t="s">
        <v>78</v>
      </c>
      <c r="AV334" s="13" t="s">
        <v>78</v>
      </c>
      <c r="AW334" s="13" t="s">
        <v>31</v>
      </c>
      <c r="AX334" s="13" t="s">
        <v>69</v>
      </c>
      <c r="AY334" s="157" t="s">
        <v>150</v>
      </c>
    </row>
    <row r="335" spans="2:51" s="13" customFormat="1">
      <c r="B335" s="156"/>
      <c r="D335" s="144" t="s">
        <v>164</v>
      </c>
      <c r="E335" s="157" t="s">
        <v>19</v>
      </c>
      <c r="F335" s="158" t="s">
        <v>725</v>
      </c>
      <c r="H335" s="159">
        <v>4.68</v>
      </c>
      <c r="I335" s="160"/>
      <c r="L335" s="156"/>
      <c r="M335" s="161"/>
      <c r="T335" s="162"/>
      <c r="AT335" s="157" t="s">
        <v>164</v>
      </c>
      <c r="AU335" s="157" t="s">
        <v>78</v>
      </c>
      <c r="AV335" s="13" t="s">
        <v>78</v>
      </c>
      <c r="AW335" s="13" t="s">
        <v>31</v>
      </c>
      <c r="AX335" s="13" t="s">
        <v>69</v>
      </c>
      <c r="AY335" s="157" t="s">
        <v>150</v>
      </c>
    </row>
    <row r="336" spans="2:51" s="13" customFormat="1">
      <c r="B336" s="156"/>
      <c r="D336" s="144" t="s">
        <v>164</v>
      </c>
      <c r="E336" s="157" t="s">
        <v>19</v>
      </c>
      <c r="F336" s="158" t="s">
        <v>726</v>
      </c>
      <c r="H336" s="159">
        <v>33</v>
      </c>
      <c r="I336" s="160"/>
      <c r="L336" s="156"/>
      <c r="M336" s="161"/>
      <c r="T336" s="162"/>
      <c r="AT336" s="157" t="s">
        <v>164</v>
      </c>
      <c r="AU336" s="157" t="s">
        <v>78</v>
      </c>
      <c r="AV336" s="13" t="s">
        <v>78</v>
      </c>
      <c r="AW336" s="13" t="s">
        <v>31</v>
      </c>
      <c r="AX336" s="13" t="s">
        <v>69</v>
      </c>
      <c r="AY336" s="157" t="s">
        <v>150</v>
      </c>
    </row>
    <row r="337" spans="2:65" s="13" customFormat="1">
      <c r="B337" s="156"/>
      <c r="D337" s="144" t="s">
        <v>164</v>
      </c>
      <c r="E337" s="157" t="s">
        <v>19</v>
      </c>
      <c r="F337" s="158" t="s">
        <v>727</v>
      </c>
      <c r="H337" s="159">
        <v>5.7</v>
      </c>
      <c r="I337" s="160"/>
      <c r="L337" s="156"/>
      <c r="M337" s="161"/>
      <c r="T337" s="162"/>
      <c r="AT337" s="157" t="s">
        <v>164</v>
      </c>
      <c r="AU337" s="157" t="s">
        <v>78</v>
      </c>
      <c r="AV337" s="13" t="s">
        <v>78</v>
      </c>
      <c r="AW337" s="13" t="s">
        <v>31</v>
      </c>
      <c r="AX337" s="13" t="s">
        <v>69</v>
      </c>
      <c r="AY337" s="157" t="s">
        <v>150</v>
      </c>
    </row>
    <row r="338" spans="2:65" s="12" customFormat="1">
      <c r="B338" s="150"/>
      <c r="D338" s="144" t="s">
        <v>164</v>
      </c>
      <c r="E338" s="151" t="s">
        <v>19</v>
      </c>
      <c r="F338" s="152" t="s">
        <v>728</v>
      </c>
      <c r="H338" s="151" t="s">
        <v>19</v>
      </c>
      <c r="I338" s="153"/>
      <c r="L338" s="150"/>
      <c r="M338" s="154"/>
      <c r="T338" s="155"/>
      <c r="AT338" s="151" t="s">
        <v>164</v>
      </c>
      <c r="AU338" s="151" t="s">
        <v>78</v>
      </c>
      <c r="AV338" s="12" t="s">
        <v>76</v>
      </c>
      <c r="AW338" s="12" t="s">
        <v>31</v>
      </c>
      <c r="AX338" s="12" t="s">
        <v>69</v>
      </c>
      <c r="AY338" s="151" t="s">
        <v>150</v>
      </c>
    </row>
    <row r="339" spans="2:65" s="13" customFormat="1">
      <c r="B339" s="156"/>
      <c r="D339" s="144" t="s">
        <v>164</v>
      </c>
      <c r="E339" s="157" t="s">
        <v>19</v>
      </c>
      <c r="F339" s="158" t="s">
        <v>729</v>
      </c>
      <c r="H339" s="159">
        <v>45.6</v>
      </c>
      <c r="I339" s="160"/>
      <c r="L339" s="156"/>
      <c r="M339" s="161"/>
      <c r="T339" s="162"/>
      <c r="AT339" s="157" t="s">
        <v>164</v>
      </c>
      <c r="AU339" s="157" t="s">
        <v>78</v>
      </c>
      <c r="AV339" s="13" t="s">
        <v>78</v>
      </c>
      <c r="AW339" s="13" t="s">
        <v>31</v>
      </c>
      <c r="AX339" s="13" t="s">
        <v>69</v>
      </c>
      <c r="AY339" s="157" t="s">
        <v>150</v>
      </c>
    </row>
    <row r="340" spans="2:65" s="13" customFormat="1">
      <c r="B340" s="156"/>
      <c r="D340" s="144" t="s">
        <v>164</v>
      </c>
      <c r="E340" s="157" t="s">
        <v>19</v>
      </c>
      <c r="F340" s="158" t="s">
        <v>730</v>
      </c>
      <c r="H340" s="159">
        <v>67.55</v>
      </c>
      <c r="I340" s="160"/>
      <c r="L340" s="156"/>
      <c r="M340" s="161"/>
      <c r="T340" s="162"/>
      <c r="AT340" s="157" t="s">
        <v>164</v>
      </c>
      <c r="AU340" s="157" t="s">
        <v>78</v>
      </c>
      <c r="AV340" s="13" t="s">
        <v>78</v>
      </c>
      <c r="AW340" s="13" t="s">
        <v>31</v>
      </c>
      <c r="AX340" s="13" t="s">
        <v>69</v>
      </c>
      <c r="AY340" s="157" t="s">
        <v>150</v>
      </c>
    </row>
    <row r="341" spans="2:65" s="13" customFormat="1">
      <c r="B341" s="156"/>
      <c r="D341" s="144" t="s">
        <v>164</v>
      </c>
      <c r="E341" s="157" t="s">
        <v>19</v>
      </c>
      <c r="F341" s="158" t="s">
        <v>731</v>
      </c>
      <c r="H341" s="159">
        <v>163.07</v>
      </c>
      <c r="I341" s="160"/>
      <c r="L341" s="156"/>
      <c r="M341" s="161"/>
      <c r="T341" s="162"/>
      <c r="AT341" s="157" t="s">
        <v>164</v>
      </c>
      <c r="AU341" s="157" t="s">
        <v>78</v>
      </c>
      <c r="AV341" s="13" t="s">
        <v>78</v>
      </c>
      <c r="AW341" s="13" t="s">
        <v>31</v>
      </c>
      <c r="AX341" s="13" t="s">
        <v>69</v>
      </c>
      <c r="AY341" s="157" t="s">
        <v>150</v>
      </c>
    </row>
    <row r="342" spans="2:65" s="13" customFormat="1">
      <c r="B342" s="156"/>
      <c r="D342" s="144" t="s">
        <v>164</v>
      </c>
      <c r="E342" s="157" t="s">
        <v>19</v>
      </c>
      <c r="F342" s="158" t="s">
        <v>732</v>
      </c>
      <c r="H342" s="159">
        <v>37.75</v>
      </c>
      <c r="I342" s="160"/>
      <c r="L342" s="156"/>
      <c r="M342" s="161"/>
      <c r="T342" s="162"/>
      <c r="AT342" s="157" t="s">
        <v>164</v>
      </c>
      <c r="AU342" s="157" t="s">
        <v>78</v>
      </c>
      <c r="AV342" s="13" t="s">
        <v>78</v>
      </c>
      <c r="AW342" s="13" t="s">
        <v>31</v>
      </c>
      <c r="AX342" s="13" t="s">
        <v>69</v>
      </c>
      <c r="AY342" s="157" t="s">
        <v>150</v>
      </c>
    </row>
    <row r="343" spans="2:65" s="13" customFormat="1">
      <c r="B343" s="156"/>
      <c r="D343" s="144" t="s">
        <v>164</v>
      </c>
      <c r="E343" s="157" t="s">
        <v>19</v>
      </c>
      <c r="F343" s="158" t="s">
        <v>733</v>
      </c>
      <c r="H343" s="159">
        <v>66.05</v>
      </c>
      <c r="I343" s="160"/>
      <c r="L343" s="156"/>
      <c r="M343" s="161"/>
      <c r="T343" s="162"/>
      <c r="AT343" s="157" t="s">
        <v>164</v>
      </c>
      <c r="AU343" s="157" t="s">
        <v>78</v>
      </c>
      <c r="AV343" s="13" t="s">
        <v>78</v>
      </c>
      <c r="AW343" s="13" t="s">
        <v>31</v>
      </c>
      <c r="AX343" s="13" t="s">
        <v>69</v>
      </c>
      <c r="AY343" s="157" t="s">
        <v>150</v>
      </c>
    </row>
    <row r="344" spans="2:65" s="13" customFormat="1">
      <c r="B344" s="156"/>
      <c r="D344" s="144" t="s">
        <v>164</v>
      </c>
      <c r="E344" s="157" t="s">
        <v>19</v>
      </c>
      <c r="F344" s="158" t="s">
        <v>734</v>
      </c>
      <c r="H344" s="159">
        <v>9.48</v>
      </c>
      <c r="I344" s="160"/>
      <c r="L344" s="156"/>
      <c r="M344" s="161"/>
      <c r="T344" s="162"/>
      <c r="AT344" s="157" t="s">
        <v>164</v>
      </c>
      <c r="AU344" s="157" t="s">
        <v>78</v>
      </c>
      <c r="AV344" s="13" t="s">
        <v>78</v>
      </c>
      <c r="AW344" s="13" t="s">
        <v>31</v>
      </c>
      <c r="AX344" s="13" t="s">
        <v>69</v>
      </c>
      <c r="AY344" s="157" t="s">
        <v>150</v>
      </c>
    </row>
    <row r="345" spans="2:65" s="13" customFormat="1">
      <c r="B345" s="156"/>
      <c r="D345" s="144" t="s">
        <v>164</v>
      </c>
      <c r="E345" s="157" t="s">
        <v>19</v>
      </c>
      <c r="F345" s="158" t="s">
        <v>735</v>
      </c>
      <c r="H345" s="159">
        <v>30.1</v>
      </c>
      <c r="I345" s="160"/>
      <c r="L345" s="156"/>
      <c r="M345" s="161"/>
      <c r="T345" s="162"/>
      <c r="AT345" s="157" t="s">
        <v>164</v>
      </c>
      <c r="AU345" s="157" t="s">
        <v>78</v>
      </c>
      <c r="AV345" s="13" t="s">
        <v>78</v>
      </c>
      <c r="AW345" s="13" t="s">
        <v>31</v>
      </c>
      <c r="AX345" s="13" t="s">
        <v>69</v>
      </c>
      <c r="AY345" s="157" t="s">
        <v>150</v>
      </c>
    </row>
    <row r="346" spans="2:65" s="13" customFormat="1">
      <c r="B346" s="156"/>
      <c r="D346" s="144" t="s">
        <v>164</v>
      </c>
      <c r="E346" s="157" t="s">
        <v>19</v>
      </c>
      <c r="F346" s="158" t="s">
        <v>736</v>
      </c>
      <c r="H346" s="159">
        <v>81.25</v>
      </c>
      <c r="I346" s="160"/>
      <c r="L346" s="156"/>
      <c r="M346" s="161"/>
      <c r="T346" s="162"/>
      <c r="AT346" s="157" t="s">
        <v>164</v>
      </c>
      <c r="AU346" s="157" t="s">
        <v>78</v>
      </c>
      <c r="AV346" s="13" t="s">
        <v>78</v>
      </c>
      <c r="AW346" s="13" t="s">
        <v>31</v>
      </c>
      <c r="AX346" s="13" t="s">
        <v>69</v>
      </c>
      <c r="AY346" s="157" t="s">
        <v>150</v>
      </c>
    </row>
    <row r="347" spans="2:65" s="13" customFormat="1">
      <c r="B347" s="156"/>
      <c r="D347" s="144" t="s">
        <v>164</v>
      </c>
      <c r="E347" s="157" t="s">
        <v>19</v>
      </c>
      <c r="F347" s="158" t="s">
        <v>737</v>
      </c>
      <c r="H347" s="159">
        <v>27.4</v>
      </c>
      <c r="I347" s="160"/>
      <c r="L347" s="156"/>
      <c r="M347" s="161"/>
      <c r="T347" s="162"/>
      <c r="AT347" s="157" t="s">
        <v>164</v>
      </c>
      <c r="AU347" s="157" t="s">
        <v>78</v>
      </c>
      <c r="AV347" s="13" t="s">
        <v>78</v>
      </c>
      <c r="AW347" s="13" t="s">
        <v>31</v>
      </c>
      <c r="AX347" s="13" t="s">
        <v>69</v>
      </c>
      <c r="AY347" s="157" t="s">
        <v>150</v>
      </c>
    </row>
    <row r="348" spans="2:65" s="14" customFormat="1">
      <c r="B348" s="163"/>
      <c r="D348" s="144" t="s">
        <v>164</v>
      </c>
      <c r="E348" s="164" t="s">
        <v>19</v>
      </c>
      <c r="F348" s="165" t="s">
        <v>171</v>
      </c>
      <c r="H348" s="166">
        <v>779.83</v>
      </c>
      <c r="I348" s="167"/>
      <c r="L348" s="163"/>
      <c r="M348" s="168"/>
      <c r="T348" s="169"/>
      <c r="AT348" s="164" t="s">
        <v>164</v>
      </c>
      <c r="AU348" s="164" t="s">
        <v>78</v>
      </c>
      <c r="AV348" s="14" t="s">
        <v>158</v>
      </c>
      <c r="AW348" s="14" t="s">
        <v>31</v>
      </c>
      <c r="AX348" s="14" t="s">
        <v>76</v>
      </c>
      <c r="AY348" s="164" t="s">
        <v>150</v>
      </c>
    </row>
    <row r="349" spans="2:65" s="1" customFormat="1" ht="24.2" customHeight="1">
      <c r="B349" s="32"/>
      <c r="C349" s="131" t="s">
        <v>289</v>
      </c>
      <c r="D349" s="131" t="s">
        <v>153</v>
      </c>
      <c r="E349" s="132" t="s">
        <v>738</v>
      </c>
      <c r="F349" s="133" t="s">
        <v>739</v>
      </c>
      <c r="G349" s="134" t="s">
        <v>156</v>
      </c>
      <c r="H349" s="135">
        <v>102.24</v>
      </c>
      <c r="I349" s="136"/>
      <c r="J349" s="137">
        <f>ROUND(I349*H349,2)</f>
        <v>0</v>
      </c>
      <c r="K349" s="133" t="s">
        <v>157</v>
      </c>
      <c r="L349" s="32"/>
      <c r="M349" s="138" t="s">
        <v>19</v>
      </c>
      <c r="N349" s="139" t="s">
        <v>40</v>
      </c>
      <c r="P349" s="140">
        <f>O349*H349</f>
        <v>0</v>
      </c>
      <c r="Q349" s="140">
        <v>8.0599999999999994E-5</v>
      </c>
      <c r="R349" s="140">
        <f>Q349*H349</f>
        <v>8.240543999999999E-3</v>
      </c>
      <c r="S349" s="140">
        <v>0</v>
      </c>
      <c r="T349" s="141">
        <f>S349*H349</f>
        <v>0</v>
      </c>
      <c r="AR349" s="142" t="s">
        <v>158</v>
      </c>
      <c r="AT349" s="142" t="s">
        <v>153</v>
      </c>
      <c r="AU349" s="142" t="s">
        <v>78</v>
      </c>
      <c r="AY349" s="17" t="s">
        <v>150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76</v>
      </c>
      <c r="BK349" s="143">
        <f>ROUND(I349*H349,2)</f>
        <v>0</v>
      </c>
      <c r="BL349" s="17" t="s">
        <v>158</v>
      </c>
      <c r="BM349" s="142" t="s">
        <v>740</v>
      </c>
    </row>
    <row r="350" spans="2:65" s="1" customFormat="1">
      <c r="B350" s="32"/>
      <c r="D350" s="144" t="s">
        <v>160</v>
      </c>
      <c r="F350" s="145" t="s">
        <v>741</v>
      </c>
      <c r="I350" s="146"/>
      <c r="L350" s="32"/>
      <c r="M350" s="147"/>
      <c r="T350" s="53"/>
      <c r="AT350" s="17" t="s">
        <v>160</v>
      </c>
      <c r="AU350" s="17" t="s">
        <v>78</v>
      </c>
    </row>
    <row r="351" spans="2:65" s="1" customFormat="1">
      <c r="B351" s="32"/>
      <c r="D351" s="148" t="s">
        <v>162</v>
      </c>
      <c r="F351" s="149" t="s">
        <v>742</v>
      </c>
      <c r="I351" s="146"/>
      <c r="L351" s="32"/>
      <c r="M351" s="147"/>
      <c r="T351" s="53"/>
      <c r="AT351" s="17" t="s">
        <v>162</v>
      </c>
      <c r="AU351" s="17" t="s">
        <v>78</v>
      </c>
    </row>
    <row r="352" spans="2:65" s="1" customFormat="1" ht="24.2" customHeight="1">
      <c r="B352" s="32"/>
      <c r="C352" s="131" t="s">
        <v>302</v>
      </c>
      <c r="D352" s="131" t="s">
        <v>153</v>
      </c>
      <c r="E352" s="132" t="s">
        <v>743</v>
      </c>
      <c r="F352" s="133" t="s">
        <v>744</v>
      </c>
      <c r="G352" s="134" t="s">
        <v>156</v>
      </c>
      <c r="H352" s="135">
        <v>1397.432</v>
      </c>
      <c r="I352" s="136"/>
      <c r="J352" s="137">
        <f>ROUND(I352*H352,2)</f>
        <v>0</v>
      </c>
      <c r="K352" s="133" t="s">
        <v>157</v>
      </c>
      <c r="L352" s="32"/>
      <c r="M352" s="138" t="s">
        <v>19</v>
      </c>
      <c r="N352" s="139" t="s">
        <v>40</v>
      </c>
      <c r="P352" s="140">
        <f>O352*H352</f>
        <v>0</v>
      </c>
      <c r="Q352" s="140">
        <v>8.0599999999999994E-5</v>
      </c>
      <c r="R352" s="140">
        <f>Q352*H352</f>
        <v>0.11263301919999999</v>
      </c>
      <c r="S352" s="140">
        <v>0</v>
      </c>
      <c r="T352" s="141">
        <f>S352*H352</f>
        <v>0</v>
      </c>
      <c r="AR352" s="142" t="s">
        <v>158</v>
      </c>
      <c r="AT352" s="142" t="s">
        <v>153</v>
      </c>
      <c r="AU352" s="142" t="s">
        <v>78</v>
      </c>
      <c r="AY352" s="17" t="s">
        <v>150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76</v>
      </c>
      <c r="BK352" s="143">
        <f>ROUND(I352*H352,2)</f>
        <v>0</v>
      </c>
      <c r="BL352" s="17" t="s">
        <v>158</v>
      </c>
      <c r="BM352" s="142" t="s">
        <v>745</v>
      </c>
    </row>
    <row r="353" spans="2:65" s="1" customFormat="1">
      <c r="B353" s="32"/>
      <c r="D353" s="144" t="s">
        <v>160</v>
      </c>
      <c r="F353" s="145" t="s">
        <v>746</v>
      </c>
      <c r="I353" s="146"/>
      <c r="L353" s="32"/>
      <c r="M353" s="147"/>
      <c r="T353" s="53"/>
      <c r="AT353" s="17" t="s">
        <v>160</v>
      </c>
      <c r="AU353" s="17" t="s">
        <v>78</v>
      </c>
    </row>
    <row r="354" spans="2:65" s="1" customFormat="1">
      <c r="B354" s="32"/>
      <c r="D354" s="148" t="s">
        <v>162</v>
      </c>
      <c r="F354" s="149" t="s">
        <v>747</v>
      </c>
      <c r="I354" s="146"/>
      <c r="L354" s="32"/>
      <c r="M354" s="147"/>
      <c r="T354" s="53"/>
      <c r="AT354" s="17" t="s">
        <v>162</v>
      </c>
      <c r="AU354" s="17" t="s">
        <v>78</v>
      </c>
    </row>
    <row r="355" spans="2:65" s="13" customFormat="1">
      <c r="B355" s="156"/>
      <c r="D355" s="144" t="s">
        <v>164</v>
      </c>
      <c r="E355" s="157" t="s">
        <v>19</v>
      </c>
      <c r="F355" s="158" t="s">
        <v>748</v>
      </c>
      <c r="H355" s="159">
        <v>1397.432</v>
      </c>
      <c r="I355" s="160"/>
      <c r="L355" s="156"/>
      <c r="M355" s="161"/>
      <c r="T355" s="162"/>
      <c r="AT355" s="157" t="s">
        <v>164</v>
      </c>
      <c r="AU355" s="157" t="s">
        <v>78</v>
      </c>
      <c r="AV355" s="13" t="s">
        <v>78</v>
      </c>
      <c r="AW355" s="13" t="s">
        <v>31</v>
      </c>
      <c r="AX355" s="13" t="s">
        <v>76</v>
      </c>
      <c r="AY355" s="157" t="s">
        <v>150</v>
      </c>
    </row>
    <row r="356" spans="2:65" s="1" customFormat="1" ht="16.5" customHeight="1">
      <c r="B356" s="32"/>
      <c r="C356" s="131" t="s">
        <v>310</v>
      </c>
      <c r="D356" s="131" t="s">
        <v>153</v>
      </c>
      <c r="E356" s="132" t="s">
        <v>749</v>
      </c>
      <c r="F356" s="133" t="s">
        <v>750</v>
      </c>
      <c r="G356" s="134" t="s">
        <v>412</v>
      </c>
      <c r="H356" s="135">
        <v>163.1</v>
      </c>
      <c r="I356" s="136"/>
      <c r="J356" s="137">
        <f>ROUND(I356*H356,2)</f>
        <v>0</v>
      </c>
      <c r="K356" s="133" t="s">
        <v>157</v>
      </c>
      <c r="L356" s="32"/>
      <c r="M356" s="138" t="s">
        <v>19</v>
      </c>
      <c r="N356" s="139" t="s">
        <v>40</v>
      </c>
      <c r="P356" s="140">
        <f>O356*H356</f>
        <v>0</v>
      </c>
      <c r="Q356" s="140">
        <v>9.7399999999999996E-5</v>
      </c>
      <c r="R356" s="140">
        <f>Q356*H356</f>
        <v>1.5885939999999998E-2</v>
      </c>
      <c r="S356" s="140">
        <v>0</v>
      </c>
      <c r="T356" s="141">
        <f>S356*H356</f>
        <v>0</v>
      </c>
      <c r="AR356" s="142" t="s">
        <v>158</v>
      </c>
      <c r="AT356" s="142" t="s">
        <v>153</v>
      </c>
      <c r="AU356" s="142" t="s">
        <v>78</v>
      </c>
      <c r="AY356" s="17" t="s">
        <v>150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7" t="s">
        <v>76</v>
      </c>
      <c r="BK356" s="143">
        <f>ROUND(I356*H356,2)</f>
        <v>0</v>
      </c>
      <c r="BL356" s="17" t="s">
        <v>158</v>
      </c>
      <c r="BM356" s="142" t="s">
        <v>751</v>
      </c>
    </row>
    <row r="357" spans="2:65" s="1" customFormat="1">
      <c r="B357" s="32"/>
      <c r="D357" s="144" t="s">
        <v>160</v>
      </c>
      <c r="F357" s="145" t="s">
        <v>752</v>
      </c>
      <c r="I357" s="146"/>
      <c r="L357" s="32"/>
      <c r="M357" s="147"/>
      <c r="T357" s="53"/>
      <c r="AT357" s="17" t="s">
        <v>160</v>
      </c>
      <c r="AU357" s="17" t="s">
        <v>78</v>
      </c>
    </row>
    <row r="358" spans="2:65" s="1" customFormat="1">
      <c r="B358" s="32"/>
      <c r="D358" s="148" t="s">
        <v>162</v>
      </c>
      <c r="F358" s="149" t="s">
        <v>753</v>
      </c>
      <c r="I358" s="146"/>
      <c r="L358" s="32"/>
      <c r="M358" s="147"/>
      <c r="T358" s="53"/>
      <c r="AT358" s="17" t="s">
        <v>162</v>
      </c>
      <c r="AU358" s="17" t="s">
        <v>78</v>
      </c>
    </row>
    <row r="359" spans="2:65" s="12" customFormat="1">
      <c r="B359" s="150"/>
      <c r="D359" s="144" t="s">
        <v>164</v>
      </c>
      <c r="E359" s="151" t="s">
        <v>19</v>
      </c>
      <c r="F359" s="152" t="s">
        <v>165</v>
      </c>
      <c r="H359" s="151" t="s">
        <v>19</v>
      </c>
      <c r="I359" s="153"/>
      <c r="L359" s="150"/>
      <c r="M359" s="154"/>
      <c r="T359" s="155"/>
      <c r="AT359" s="151" t="s">
        <v>164</v>
      </c>
      <c r="AU359" s="151" t="s">
        <v>78</v>
      </c>
      <c r="AV359" s="12" t="s">
        <v>76</v>
      </c>
      <c r="AW359" s="12" t="s">
        <v>31</v>
      </c>
      <c r="AX359" s="12" t="s">
        <v>69</v>
      </c>
      <c r="AY359" s="151" t="s">
        <v>150</v>
      </c>
    </row>
    <row r="360" spans="2:65" s="12" customFormat="1">
      <c r="B360" s="150"/>
      <c r="D360" s="144" t="s">
        <v>164</v>
      </c>
      <c r="E360" s="151" t="s">
        <v>19</v>
      </c>
      <c r="F360" s="152" t="s">
        <v>345</v>
      </c>
      <c r="H360" s="151" t="s">
        <v>19</v>
      </c>
      <c r="I360" s="153"/>
      <c r="L360" s="150"/>
      <c r="M360" s="154"/>
      <c r="T360" s="155"/>
      <c r="AT360" s="151" t="s">
        <v>164</v>
      </c>
      <c r="AU360" s="151" t="s">
        <v>78</v>
      </c>
      <c r="AV360" s="12" t="s">
        <v>76</v>
      </c>
      <c r="AW360" s="12" t="s">
        <v>31</v>
      </c>
      <c r="AX360" s="12" t="s">
        <v>69</v>
      </c>
      <c r="AY360" s="151" t="s">
        <v>150</v>
      </c>
    </row>
    <row r="361" spans="2:65" s="13" customFormat="1">
      <c r="B361" s="156"/>
      <c r="D361" s="144" t="s">
        <v>164</v>
      </c>
      <c r="E361" s="157" t="s">
        <v>19</v>
      </c>
      <c r="F361" s="158" t="s">
        <v>754</v>
      </c>
      <c r="H361" s="159">
        <v>16.2</v>
      </c>
      <c r="I361" s="160"/>
      <c r="L361" s="156"/>
      <c r="M361" s="161"/>
      <c r="T361" s="162"/>
      <c r="AT361" s="157" t="s">
        <v>164</v>
      </c>
      <c r="AU361" s="157" t="s">
        <v>78</v>
      </c>
      <c r="AV361" s="13" t="s">
        <v>78</v>
      </c>
      <c r="AW361" s="13" t="s">
        <v>31</v>
      </c>
      <c r="AX361" s="13" t="s">
        <v>69</v>
      </c>
      <c r="AY361" s="157" t="s">
        <v>150</v>
      </c>
    </row>
    <row r="362" spans="2:65" s="13" customFormat="1">
      <c r="B362" s="156"/>
      <c r="D362" s="144" t="s">
        <v>164</v>
      </c>
      <c r="E362" s="157" t="s">
        <v>19</v>
      </c>
      <c r="F362" s="158" t="s">
        <v>755</v>
      </c>
      <c r="H362" s="159">
        <v>12.8</v>
      </c>
      <c r="I362" s="160"/>
      <c r="L362" s="156"/>
      <c r="M362" s="161"/>
      <c r="T362" s="162"/>
      <c r="AT362" s="157" t="s">
        <v>164</v>
      </c>
      <c r="AU362" s="157" t="s">
        <v>78</v>
      </c>
      <c r="AV362" s="13" t="s">
        <v>78</v>
      </c>
      <c r="AW362" s="13" t="s">
        <v>31</v>
      </c>
      <c r="AX362" s="13" t="s">
        <v>69</v>
      </c>
      <c r="AY362" s="157" t="s">
        <v>150</v>
      </c>
    </row>
    <row r="363" spans="2:65" s="12" customFormat="1">
      <c r="B363" s="150"/>
      <c r="D363" s="144" t="s">
        <v>164</v>
      </c>
      <c r="E363" s="151" t="s">
        <v>19</v>
      </c>
      <c r="F363" s="152" t="s">
        <v>355</v>
      </c>
      <c r="H363" s="151" t="s">
        <v>19</v>
      </c>
      <c r="I363" s="153"/>
      <c r="L363" s="150"/>
      <c r="M363" s="154"/>
      <c r="T363" s="155"/>
      <c r="AT363" s="151" t="s">
        <v>164</v>
      </c>
      <c r="AU363" s="151" t="s">
        <v>78</v>
      </c>
      <c r="AV363" s="12" t="s">
        <v>76</v>
      </c>
      <c r="AW363" s="12" t="s">
        <v>31</v>
      </c>
      <c r="AX363" s="12" t="s">
        <v>69</v>
      </c>
      <c r="AY363" s="151" t="s">
        <v>150</v>
      </c>
    </row>
    <row r="364" spans="2:65" s="13" customFormat="1">
      <c r="B364" s="156"/>
      <c r="D364" s="144" t="s">
        <v>164</v>
      </c>
      <c r="E364" s="157" t="s">
        <v>19</v>
      </c>
      <c r="F364" s="158" t="s">
        <v>756</v>
      </c>
      <c r="H364" s="159">
        <v>20.7</v>
      </c>
      <c r="I364" s="160"/>
      <c r="L364" s="156"/>
      <c r="M364" s="161"/>
      <c r="T364" s="162"/>
      <c r="AT364" s="157" t="s">
        <v>164</v>
      </c>
      <c r="AU364" s="157" t="s">
        <v>78</v>
      </c>
      <c r="AV364" s="13" t="s">
        <v>78</v>
      </c>
      <c r="AW364" s="13" t="s">
        <v>31</v>
      </c>
      <c r="AX364" s="13" t="s">
        <v>69</v>
      </c>
      <c r="AY364" s="157" t="s">
        <v>150</v>
      </c>
    </row>
    <row r="365" spans="2:65" s="13" customFormat="1">
      <c r="B365" s="156"/>
      <c r="D365" s="144" t="s">
        <v>164</v>
      </c>
      <c r="E365" s="157" t="s">
        <v>19</v>
      </c>
      <c r="F365" s="158" t="s">
        <v>757</v>
      </c>
      <c r="H365" s="159">
        <v>20.8</v>
      </c>
      <c r="I365" s="160"/>
      <c r="L365" s="156"/>
      <c r="M365" s="161"/>
      <c r="T365" s="162"/>
      <c r="AT365" s="157" t="s">
        <v>164</v>
      </c>
      <c r="AU365" s="157" t="s">
        <v>78</v>
      </c>
      <c r="AV365" s="13" t="s">
        <v>78</v>
      </c>
      <c r="AW365" s="13" t="s">
        <v>31</v>
      </c>
      <c r="AX365" s="13" t="s">
        <v>69</v>
      </c>
      <c r="AY365" s="157" t="s">
        <v>150</v>
      </c>
    </row>
    <row r="366" spans="2:65" s="12" customFormat="1">
      <c r="B366" s="150"/>
      <c r="D366" s="144" t="s">
        <v>164</v>
      </c>
      <c r="E366" s="151" t="s">
        <v>19</v>
      </c>
      <c r="F366" s="152" t="s">
        <v>620</v>
      </c>
      <c r="H366" s="151" t="s">
        <v>19</v>
      </c>
      <c r="I366" s="153"/>
      <c r="L366" s="150"/>
      <c r="M366" s="154"/>
      <c r="T366" s="155"/>
      <c r="AT366" s="151" t="s">
        <v>164</v>
      </c>
      <c r="AU366" s="151" t="s">
        <v>78</v>
      </c>
      <c r="AV366" s="12" t="s">
        <v>76</v>
      </c>
      <c r="AW366" s="12" t="s">
        <v>31</v>
      </c>
      <c r="AX366" s="12" t="s">
        <v>69</v>
      </c>
      <c r="AY366" s="151" t="s">
        <v>150</v>
      </c>
    </row>
    <row r="367" spans="2:65" s="13" customFormat="1">
      <c r="B367" s="156"/>
      <c r="D367" s="144" t="s">
        <v>164</v>
      </c>
      <c r="E367" s="157" t="s">
        <v>19</v>
      </c>
      <c r="F367" s="158" t="s">
        <v>758</v>
      </c>
      <c r="H367" s="159">
        <v>27.1</v>
      </c>
      <c r="I367" s="160"/>
      <c r="L367" s="156"/>
      <c r="M367" s="161"/>
      <c r="T367" s="162"/>
      <c r="AT367" s="157" t="s">
        <v>164</v>
      </c>
      <c r="AU367" s="157" t="s">
        <v>78</v>
      </c>
      <c r="AV367" s="13" t="s">
        <v>78</v>
      </c>
      <c r="AW367" s="13" t="s">
        <v>31</v>
      </c>
      <c r="AX367" s="13" t="s">
        <v>69</v>
      </c>
      <c r="AY367" s="157" t="s">
        <v>150</v>
      </c>
    </row>
    <row r="368" spans="2:65" s="12" customFormat="1">
      <c r="B368" s="150"/>
      <c r="D368" s="144" t="s">
        <v>164</v>
      </c>
      <c r="E368" s="151" t="s">
        <v>19</v>
      </c>
      <c r="F368" s="152" t="s">
        <v>366</v>
      </c>
      <c r="H368" s="151" t="s">
        <v>19</v>
      </c>
      <c r="I368" s="153"/>
      <c r="L368" s="150"/>
      <c r="M368" s="154"/>
      <c r="T368" s="155"/>
      <c r="AT368" s="151" t="s">
        <v>164</v>
      </c>
      <c r="AU368" s="151" t="s">
        <v>78</v>
      </c>
      <c r="AV368" s="12" t="s">
        <v>76</v>
      </c>
      <c r="AW368" s="12" t="s">
        <v>31</v>
      </c>
      <c r="AX368" s="12" t="s">
        <v>69</v>
      </c>
      <c r="AY368" s="151" t="s">
        <v>150</v>
      </c>
    </row>
    <row r="369" spans="2:65" s="13" customFormat="1">
      <c r="B369" s="156"/>
      <c r="D369" s="144" t="s">
        <v>164</v>
      </c>
      <c r="E369" s="157" t="s">
        <v>19</v>
      </c>
      <c r="F369" s="158" t="s">
        <v>759</v>
      </c>
      <c r="H369" s="159">
        <v>12.2</v>
      </c>
      <c r="I369" s="160"/>
      <c r="L369" s="156"/>
      <c r="M369" s="161"/>
      <c r="T369" s="162"/>
      <c r="AT369" s="157" t="s">
        <v>164</v>
      </c>
      <c r="AU369" s="157" t="s">
        <v>78</v>
      </c>
      <c r="AV369" s="13" t="s">
        <v>78</v>
      </c>
      <c r="AW369" s="13" t="s">
        <v>31</v>
      </c>
      <c r="AX369" s="13" t="s">
        <v>69</v>
      </c>
      <c r="AY369" s="157" t="s">
        <v>150</v>
      </c>
    </row>
    <row r="370" spans="2:65" s="12" customFormat="1">
      <c r="B370" s="150"/>
      <c r="D370" s="144" t="s">
        <v>164</v>
      </c>
      <c r="E370" s="151" t="s">
        <v>19</v>
      </c>
      <c r="F370" s="152" t="s">
        <v>375</v>
      </c>
      <c r="H370" s="151" t="s">
        <v>19</v>
      </c>
      <c r="I370" s="153"/>
      <c r="L370" s="150"/>
      <c r="M370" s="154"/>
      <c r="T370" s="155"/>
      <c r="AT370" s="151" t="s">
        <v>164</v>
      </c>
      <c r="AU370" s="151" t="s">
        <v>78</v>
      </c>
      <c r="AV370" s="12" t="s">
        <v>76</v>
      </c>
      <c r="AW370" s="12" t="s">
        <v>31</v>
      </c>
      <c r="AX370" s="12" t="s">
        <v>69</v>
      </c>
      <c r="AY370" s="151" t="s">
        <v>150</v>
      </c>
    </row>
    <row r="371" spans="2:65" s="13" customFormat="1">
      <c r="B371" s="156"/>
      <c r="D371" s="144" t="s">
        <v>164</v>
      </c>
      <c r="E371" s="157" t="s">
        <v>19</v>
      </c>
      <c r="F371" s="158" t="s">
        <v>760</v>
      </c>
      <c r="H371" s="159">
        <v>4.5</v>
      </c>
      <c r="I371" s="160"/>
      <c r="L371" s="156"/>
      <c r="M371" s="161"/>
      <c r="T371" s="162"/>
      <c r="AT371" s="157" t="s">
        <v>164</v>
      </c>
      <c r="AU371" s="157" t="s">
        <v>78</v>
      </c>
      <c r="AV371" s="13" t="s">
        <v>78</v>
      </c>
      <c r="AW371" s="13" t="s">
        <v>31</v>
      </c>
      <c r="AX371" s="13" t="s">
        <v>69</v>
      </c>
      <c r="AY371" s="157" t="s">
        <v>150</v>
      </c>
    </row>
    <row r="372" spans="2:65" s="13" customFormat="1">
      <c r="B372" s="156"/>
      <c r="D372" s="144" t="s">
        <v>164</v>
      </c>
      <c r="E372" s="157" t="s">
        <v>19</v>
      </c>
      <c r="F372" s="158" t="s">
        <v>761</v>
      </c>
      <c r="H372" s="159">
        <v>46.1</v>
      </c>
      <c r="I372" s="160"/>
      <c r="L372" s="156"/>
      <c r="M372" s="161"/>
      <c r="T372" s="162"/>
      <c r="AT372" s="157" t="s">
        <v>164</v>
      </c>
      <c r="AU372" s="157" t="s">
        <v>78</v>
      </c>
      <c r="AV372" s="13" t="s">
        <v>78</v>
      </c>
      <c r="AW372" s="13" t="s">
        <v>31</v>
      </c>
      <c r="AX372" s="13" t="s">
        <v>69</v>
      </c>
      <c r="AY372" s="157" t="s">
        <v>150</v>
      </c>
    </row>
    <row r="373" spans="2:65" s="13" customFormat="1">
      <c r="B373" s="156"/>
      <c r="D373" s="144" t="s">
        <v>164</v>
      </c>
      <c r="E373" s="157" t="s">
        <v>19</v>
      </c>
      <c r="F373" s="158" t="s">
        <v>762</v>
      </c>
      <c r="H373" s="159">
        <v>2.7</v>
      </c>
      <c r="I373" s="160"/>
      <c r="L373" s="156"/>
      <c r="M373" s="161"/>
      <c r="T373" s="162"/>
      <c r="AT373" s="157" t="s">
        <v>164</v>
      </c>
      <c r="AU373" s="157" t="s">
        <v>78</v>
      </c>
      <c r="AV373" s="13" t="s">
        <v>78</v>
      </c>
      <c r="AW373" s="13" t="s">
        <v>31</v>
      </c>
      <c r="AX373" s="13" t="s">
        <v>69</v>
      </c>
      <c r="AY373" s="157" t="s">
        <v>150</v>
      </c>
    </row>
    <row r="374" spans="2:65" s="14" customFormat="1">
      <c r="B374" s="163"/>
      <c r="D374" s="144" t="s">
        <v>164</v>
      </c>
      <c r="E374" s="164" t="s">
        <v>19</v>
      </c>
      <c r="F374" s="165" t="s">
        <v>171</v>
      </c>
      <c r="H374" s="166">
        <v>163.1</v>
      </c>
      <c r="I374" s="167"/>
      <c r="L374" s="163"/>
      <c r="M374" s="168"/>
      <c r="T374" s="169"/>
      <c r="AT374" s="164" t="s">
        <v>164</v>
      </c>
      <c r="AU374" s="164" t="s">
        <v>78</v>
      </c>
      <c r="AV374" s="14" t="s">
        <v>158</v>
      </c>
      <c r="AW374" s="14" t="s">
        <v>31</v>
      </c>
      <c r="AX374" s="14" t="s">
        <v>76</v>
      </c>
      <c r="AY374" s="164" t="s">
        <v>150</v>
      </c>
    </row>
    <row r="375" spans="2:65" s="1" customFormat="1" ht="16.5" customHeight="1">
      <c r="B375" s="32"/>
      <c r="C375" s="173" t="s">
        <v>319</v>
      </c>
      <c r="D375" s="173" t="s">
        <v>656</v>
      </c>
      <c r="E375" s="174" t="s">
        <v>763</v>
      </c>
      <c r="F375" s="175" t="s">
        <v>764</v>
      </c>
      <c r="G375" s="176" t="s">
        <v>412</v>
      </c>
      <c r="H375" s="177">
        <v>179.41</v>
      </c>
      <c r="I375" s="178"/>
      <c r="J375" s="179">
        <f>ROUND(I375*H375,2)</f>
        <v>0</v>
      </c>
      <c r="K375" s="175" t="s">
        <v>157</v>
      </c>
      <c r="L375" s="180"/>
      <c r="M375" s="181" t="s">
        <v>19</v>
      </c>
      <c r="N375" s="182" t="s">
        <v>40</v>
      </c>
      <c r="P375" s="140">
        <f>O375*H375</f>
        <v>0</v>
      </c>
      <c r="Q375" s="140">
        <v>5.5999999999999995E-4</v>
      </c>
      <c r="R375" s="140">
        <f>Q375*H375</f>
        <v>0.10046959999999999</v>
      </c>
      <c r="S375" s="140">
        <v>0</v>
      </c>
      <c r="T375" s="141">
        <f>S375*H375</f>
        <v>0</v>
      </c>
      <c r="AR375" s="142" t="s">
        <v>211</v>
      </c>
      <c r="AT375" s="142" t="s">
        <v>656</v>
      </c>
      <c r="AU375" s="142" t="s">
        <v>78</v>
      </c>
      <c r="AY375" s="17" t="s">
        <v>150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7" t="s">
        <v>76</v>
      </c>
      <c r="BK375" s="143">
        <f>ROUND(I375*H375,2)</f>
        <v>0</v>
      </c>
      <c r="BL375" s="17" t="s">
        <v>158</v>
      </c>
      <c r="BM375" s="142" t="s">
        <v>765</v>
      </c>
    </row>
    <row r="376" spans="2:65" s="1" customFormat="1">
      <c r="B376" s="32"/>
      <c r="D376" s="144" t="s">
        <v>160</v>
      </c>
      <c r="F376" s="145" t="s">
        <v>764</v>
      </c>
      <c r="I376" s="146"/>
      <c r="L376" s="32"/>
      <c r="M376" s="147"/>
      <c r="T376" s="53"/>
      <c r="AT376" s="17" t="s">
        <v>160</v>
      </c>
      <c r="AU376" s="17" t="s">
        <v>78</v>
      </c>
    </row>
    <row r="377" spans="2:65" s="13" customFormat="1">
      <c r="B377" s="156"/>
      <c r="D377" s="144" t="s">
        <v>164</v>
      </c>
      <c r="F377" s="158" t="s">
        <v>766</v>
      </c>
      <c r="H377" s="159">
        <v>179.41</v>
      </c>
      <c r="I377" s="160"/>
      <c r="L377" s="156"/>
      <c r="M377" s="161"/>
      <c r="T377" s="162"/>
      <c r="AT377" s="157" t="s">
        <v>164</v>
      </c>
      <c r="AU377" s="157" t="s">
        <v>78</v>
      </c>
      <c r="AV377" s="13" t="s">
        <v>78</v>
      </c>
      <c r="AW377" s="13" t="s">
        <v>4</v>
      </c>
      <c r="AX377" s="13" t="s">
        <v>76</v>
      </c>
      <c r="AY377" s="157" t="s">
        <v>150</v>
      </c>
    </row>
    <row r="378" spans="2:65" s="1" customFormat="1" ht="16.5" customHeight="1">
      <c r="B378" s="32"/>
      <c r="C378" s="131" t="s">
        <v>326</v>
      </c>
      <c r="D378" s="131" t="s">
        <v>153</v>
      </c>
      <c r="E378" s="132" t="s">
        <v>767</v>
      </c>
      <c r="F378" s="133" t="s">
        <v>768</v>
      </c>
      <c r="G378" s="134" t="s">
        <v>412</v>
      </c>
      <c r="H378" s="135">
        <v>1121.1600000000001</v>
      </c>
      <c r="I378" s="136"/>
      <c r="J378" s="137">
        <f>ROUND(I378*H378,2)</f>
        <v>0</v>
      </c>
      <c r="K378" s="133" t="s">
        <v>157</v>
      </c>
      <c r="L378" s="32"/>
      <c r="M378" s="138" t="s">
        <v>19</v>
      </c>
      <c r="N378" s="139" t="s">
        <v>40</v>
      </c>
      <c r="P378" s="140">
        <f>O378*H378</f>
        <v>0</v>
      </c>
      <c r="Q378" s="140">
        <v>0</v>
      </c>
      <c r="R378" s="140">
        <f>Q378*H378</f>
        <v>0</v>
      </c>
      <c r="S378" s="140">
        <v>0</v>
      </c>
      <c r="T378" s="141">
        <f>S378*H378</f>
        <v>0</v>
      </c>
      <c r="AR378" s="142" t="s">
        <v>158</v>
      </c>
      <c r="AT378" s="142" t="s">
        <v>153</v>
      </c>
      <c r="AU378" s="142" t="s">
        <v>78</v>
      </c>
      <c r="AY378" s="17" t="s">
        <v>150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7" t="s">
        <v>76</v>
      </c>
      <c r="BK378" s="143">
        <f>ROUND(I378*H378,2)</f>
        <v>0</v>
      </c>
      <c r="BL378" s="17" t="s">
        <v>158</v>
      </c>
      <c r="BM378" s="142" t="s">
        <v>769</v>
      </c>
    </row>
    <row r="379" spans="2:65" s="1" customFormat="1">
      <c r="B379" s="32"/>
      <c r="D379" s="144" t="s">
        <v>160</v>
      </c>
      <c r="F379" s="145" t="s">
        <v>770</v>
      </c>
      <c r="I379" s="146"/>
      <c r="L379" s="32"/>
      <c r="M379" s="147"/>
      <c r="T379" s="53"/>
      <c r="AT379" s="17" t="s">
        <v>160</v>
      </c>
      <c r="AU379" s="17" t="s">
        <v>78</v>
      </c>
    </row>
    <row r="380" spans="2:65" s="1" customFormat="1">
      <c r="B380" s="32"/>
      <c r="D380" s="148" t="s">
        <v>162</v>
      </c>
      <c r="F380" s="149" t="s">
        <v>771</v>
      </c>
      <c r="I380" s="146"/>
      <c r="L380" s="32"/>
      <c r="M380" s="147"/>
      <c r="T380" s="53"/>
      <c r="AT380" s="17" t="s">
        <v>162</v>
      </c>
      <c r="AU380" s="17" t="s">
        <v>78</v>
      </c>
    </row>
    <row r="381" spans="2:65" s="12" customFormat="1">
      <c r="B381" s="150"/>
      <c r="D381" s="144" t="s">
        <v>164</v>
      </c>
      <c r="E381" s="151" t="s">
        <v>19</v>
      </c>
      <c r="F381" s="152" t="s">
        <v>165</v>
      </c>
      <c r="H381" s="151" t="s">
        <v>19</v>
      </c>
      <c r="I381" s="153"/>
      <c r="L381" s="150"/>
      <c r="M381" s="154"/>
      <c r="T381" s="155"/>
      <c r="AT381" s="151" t="s">
        <v>164</v>
      </c>
      <c r="AU381" s="151" t="s">
        <v>78</v>
      </c>
      <c r="AV381" s="12" t="s">
        <v>76</v>
      </c>
      <c r="AW381" s="12" t="s">
        <v>31</v>
      </c>
      <c r="AX381" s="12" t="s">
        <v>69</v>
      </c>
      <c r="AY381" s="151" t="s">
        <v>150</v>
      </c>
    </row>
    <row r="382" spans="2:65" s="13" customFormat="1">
      <c r="B382" s="156"/>
      <c r="D382" s="144" t="s">
        <v>164</v>
      </c>
      <c r="E382" s="157" t="s">
        <v>19</v>
      </c>
      <c r="F382" s="158" t="s">
        <v>772</v>
      </c>
      <c r="H382" s="159">
        <v>1121.1600000000001</v>
      </c>
      <c r="I382" s="160"/>
      <c r="L382" s="156"/>
      <c r="M382" s="161"/>
      <c r="T382" s="162"/>
      <c r="AT382" s="157" t="s">
        <v>164</v>
      </c>
      <c r="AU382" s="157" t="s">
        <v>78</v>
      </c>
      <c r="AV382" s="13" t="s">
        <v>78</v>
      </c>
      <c r="AW382" s="13" t="s">
        <v>31</v>
      </c>
      <c r="AX382" s="13" t="s">
        <v>76</v>
      </c>
      <c r="AY382" s="157" t="s">
        <v>150</v>
      </c>
    </row>
    <row r="383" spans="2:65" s="1" customFormat="1" ht="16.5" customHeight="1">
      <c r="B383" s="32"/>
      <c r="C383" s="173" t="s">
        <v>7</v>
      </c>
      <c r="D383" s="173" t="s">
        <v>656</v>
      </c>
      <c r="E383" s="174" t="s">
        <v>773</v>
      </c>
      <c r="F383" s="175" t="s">
        <v>774</v>
      </c>
      <c r="G383" s="176" t="s">
        <v>412</v>
      </c>
      <c r="H383" s="177">
        <v>231.12100000000001</v>
      </c>
      <c r="I383" s="178"/>
      <c r="J383" s="179">
        <f>ROUND(I383*H383,2)</f>
        <v>0</v>
      </c>
      <c r="K383" s="175" t="s">
        <v>157</v>
      </c>
      <c r="L383" s="180"/>
      <c r="M383" s="181" t="s">
        <v>19</v>
      </c>
      <c r="N383" s="182" t="s">
        <v>40</v>
      </c>
      <c r="P383" s="140">
        <f>O383*H383</f>
        <v>0</v>
      </c>
      <c r="Q383" s="140">
        <v>2.0000000000000001E-4</v>
      </c>
      <c r="R383" s="140">
        <f>Q383*H383</f>
        <v>4.6224200000000007E-2</v>
      </c>
      <c r="S383" s="140">
        <v>0</v>
      </c>
      <c r="T383" s="141">
        <f>S383*H383</f>
        <v>0</v>
      </c>
      <c r="AR383" s="142" t="s">
        <v>211</v>
      </c>
      <c r="AT383" s="142" t="s">
        <v>656</v>
      </c>
      <c r="AU383" s="142" t="s">
        <v>78</v>
      </c>
      <c r="AY383" s="17" t="s">
        <v>150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7" t="s">
        <v>76</v>
      </c>
      <c r="BK383" s="143">
        <f>ROUND(I383*H383,2)</f>
        <v>0</v>
      </c>
      <c r="BL383" s="17" t="s">
        <v>158</v>
      </c>
      <c r="BM383" s="142" t="s">
        <v>775</v>
      </c>
    </row>
    <row r="384" spans="2:65" s="1" customFormat="1">
      <c r="B384" s="32"/>
      <c r="D384" s="144" t="s">
        <v>160</v>
      </c>
      <c r="F384" s="145" t="s">
        <v>774</v>
      </c>
      <c r="I384" s="146"/>
      <c r="L384" s="32"/>
      <c r="M384" s="147"/>
      <c r="T384" s="53"/>
      <c r="AT384" s="17" t="s">
        <v>160</v>
      </c>
      <c r="AU384" s="17" t="s">
        <v>78</v>
      </c>
    </row>
    <row r="385" spans="2:51" s="12" customFormat="1">
      <c r="B385" s="150"/>
      <c r="D385" s="144" t="s">
        <v>164</v>
      </c>
      <c r="E385" s="151" t="s">
        <v>19</v>
      </c>
      <c r="F385" s="152" t="s">
        <v>165</v>
      </c>
      <c r="H385" s="151" t="s">
        <v>19</v>
      </c>
      <c r="I385" s="153"/>
      <c r="L385" s="150"/>
      <c r="M385" s="154"/>
      <c r="T385" s="155"/>
      <c r="AT385" s="151" t="s">
        <v>164</v>
      </c>
      <c r="AU385" s="151" t="s">
        <v>78</v>
      </c>
      <c r="AV385" s="12" t="s">
        <v>76</v>
      </c>
      <c r="AW385" s="12" t="s">
        <v>31</v>
      </c>
      <c r="AX385" s="12" t="s">
        <v>69</v>
      </c>
      <c r="AY385" s="151" t="s">
        <v>150</v>
      </c>
    </row>
    <row r="386" spans="2:51" s="12" customFormat="1">
      <c r="B386" s="150"/>
      <c r="D386" s="144" t="s">
        <v>164</v>
      </c>
      <c r="E386" s="151" t="s">
        <v>19</v>
      </c>
      <c r="F386" s="152" t="s">
        <v>776</v>
      </c>
      <c r="H386" s="151" t="s">
        <v>19</v>
      </c>
      <c r="I386" s="153"/>
      <c r="L386" s="150"/>
      <c r="M386" s="154"/>
      <c r="T386" s="155"/>
      <c r="AT386" s="151" t="s">
        <v>164</v>
      </c>
      <c r="AU386" s="151" t="s">
        <v>78</v>
      </c>
      <c r="AV386" s="12" t="s">
        <v>76</v>
      </c>
      <c r="AW386" s="12" t="s">
        <v>31</v>
      </c>
      <c r="AX386" s="12" t="s">
        <v>69</v>
      </c>
      <c r="AY386" s="151" t="s">
        <v>150</v>
      </c>
    </row>
    <row r="387" spans="2:51" s="13" customFormat="1">
      <c r="B387" s="156"/>
      <c r="D387" s="144" t="s">
        <v>164</v>
      </c>
      <c r="E387" s="157" t="s">
        <v>19</v>
      </c>
      <c r="F387" s="158" t="s">
        <v>777</v>
      </c>
      <c r="H387" s="159">
        <v>18</v>
      </c>
      <c r="I387" s="160"/>
      <c r="L387" s="156"/>
      <c r="M387" s="161"/>
      <c r="T387" s="162"/>
      <c r="AT387" s="157" t="s">
        <v>164</v>
      </c>
      <c r="AU387" s="157" t="s">
        <v>78</v>
      </c>
      <c r="AV387" s="13" t="s">
        <v>78</v>
      </c>
      <c r="AW387" s="13" t="s">
        <v>31</v>
      </c>
      <c r="AX387" s="13" t="s">
        <v>69</v>
      </c>
      <c r="AY387" s="157" t="s">
        <v>150</v>
      </c>
    </row>
    <row r="388" spans="2:51" s="13" customFormat="1">
      <c r="B388" s="156"/>
      <c r="D388" s="144" t="s">
        <v>164</v>
      </c>
      <c r="E388" s="157" t="s">
        <v>19</v>
      </c>
      <c r="F388" s="158" t="s">
        <v>778</v>
      </c>
      <c r="H388" s="159">
        <v>2.25</v>
      </c>
      <c r="I388" s="160"/>
      <c r="L388" s="156"/>
      <c r="M388" s="161"/>
      <c r="T388" s="162"/>
      <c r="AT388" s="157" t="s">
        <v>164</v>
      </c>
      <c r="AU388" s="157" t="s">
        <v>78</v>
      </c>
      <c r="AV388" s="13" t="s">
        <v>78</v>
      </c>
      <c r="AW388" s="13" t="s">
        <v>31</v>
      </c>
      <c r="AX388" s="13" t="s">
        <v>69</v>
      </c>
      <c r="AY388" s="157" t="s">
        <v>150</v>
      </c>
    </row>
    <row r="389" spans="2:51" s="13" customFormat="1">
      <c r="B389" s="156"/>
      <c r="D389" s="144" t="s">
        <v>164</v>
      </c>
      <c r="E389" s="157" t="s">
        <v>19</v>
      </c>
      <c r="F389" s="158" t="s">
        <v>779</v>
      </c>
      <c r="H389" s="159">
        <v>22.8</v>
      </c>
      <c r="I389" s="160"/>
      <c r="L389" s="156"/>
      <c r="M389" s="161"/>
      <c r="T389" s="162"/>
      <c r="AT389" s="157" t="s">
        <v>164</v>
      </c>
      <c r="AU389" s="157" t="s">
        <v>78</v>
      </c>
      <c r="AV389" s="13" t="s">
        <v>78</v>
      </c>
      <c r="AW389" s="13" t="s">
        <v>31</v>
      </c>
      <c r="AX389" s="13" t="s">
        <v>69</v>
      </c>
      <c r="AY389" s="157" t="s">
        <v>150</v>
      </c>
    </row>
    <row r="390" spans="2:51" s="13" customFormat="1">
      <c r="B390" s="156"/>
      <c r="D390" s="144" t="s">
        <v>164</v>
      </c>
      <c r="E390" s="157" t="s">
        <v>19</v>
      </c>
      <c r="F390" s="158" t="s">
        <v>780</v>
      </c>
      <c r="H390" s="159">
        <v>100.8</v>
      </c>
      <c r="I390" s="160"/>
      <c r="L390" s="156"/>
      <c r="M390" s="161"/>
      <c r="T390" s="162"/>
      <c r="AT390" s="157" t="s">
        <v>164</v>
      </c>
      <c r="AU390" s="157" t="s">
        <v>78</v>
      </c>
      <c r="AV390" s="13" t="s">
        <v>78</v>
      </c>
      <c r="AW390" s="13" t="s">
        <v>31</v>
      </c>
      <c r="AX390" s="13" t="s">
        <v>69</v>
      </c>
      <c r="AY390" s="157" t="s">
        <v>150</v>
      </c>
    </row>
    <row r="391" spans="2:51" s="13" customFormat="1">
      <c r="B391" s="156"/>
      <c r="D391" s="144" t="s">
        <v>164</v>
      </c>
      <c r="E391" s="157" t="s">
        <v>19</v>
      </c>
      <c r="F391" s="158" t="s">
        <v>781</v>
      </c>
      <c r="H391" s="159">
        <v>3.26</v>
      </c>
      <c r="I391" s="160"/>
      <c r="L391" s="156"/>
      <c r="M391" s="161"/>
      <c r="T391" s="162"/>
      <c r="AT391" s="157" t="s">
        <v>164</v>
      </c>
      <c r="AU391" s="157" t="s">
        <v>78</v>
      </c>
      <c r="AV391" s="13" t="s">
        <v>78</v>
      </c>
      <c r="AW391" s="13" t="s">
        <v>31</v>
      </c>
      <c r="AX391" s="13" t="s">
        <v>69</v>
      </c>
      <c r="AY391" s="157" t="s">
        <v>150</v>
      </c>
    </row>
    <row r="392" spans="2:51" s="13" customFormat="1">
      <c r="B392" s="156"/>
      <c r="D392" s="144" t="s">
        <v>164</v>
      </c>
      <c r="E392" s="157" t="s">
        <v>19</v>
      </c>
      <c r="F392" s="158" t="s">
        <v>782</v>
      </c>
      <c r="H392" s="159">
        <v>25.2</v>
      </c>
      <c r="I392" s="160"/>
      <c r="L392" s="156"/>
      <c r="M392" s="161"/>
      <c r="T392" s="162"/>
      <c r="AT392" s="157" t="s">
        <v>164</v>
      </c>
      <c r="AU392" s="157" t="s">
        <v>78</v>
      </c>
      <c r="AV392" s="13" t="s">
        <v>78</v>
      </c>
      <c r="AW392" s="13" t="s">
        <v>31</v>
      </c>
      <c r="AX392" s="13" t="s">
        <v>69</v>
      </c>
      <c r="AY392" s="157" t="s">
        <v>150</v>
      </c>
    </row>
    <row r="393" spans="2:51" s="13" customFormat="1">
      <c r="B393" s="156"/>
      <c r="D393" s="144" t="s">
        <v>164</v>
      </c>
      <c r="E393" s="157" t="s">
        <v>19</v>
      </c>
      <c r="F393" s="158" t="s">
        <v>783</v>
      </c>
      <c r="H393" s="159">
        <v>4.8</v>
      </c>
      <c r="I393" s="160"/>
      <c r="L393" s="156"/>
      <c r="M393" s="161"/>
      <c r="T393" s="162"/>
      <c r="AT393" s="157" t="s">
        <v>164</v>
      </c>
      <c r="AU393" s="157" t="s">
        <v>78</v>
      </c>
      <c r="AV393" s="13" t="s">
        <v>78</v>
      </c>
      <c r="AW393" s="13" t="s">
        <v>31</v>
      </c>
      <c r="AX393" s="13" t="s">
        <v>69</v>
      </c>
      <c r="AY393" s="157" t="s">
        <v>150</v>
      </c>
    </row>
    <row r="394" spans="2:51" s="13" customFormat="1">
      <c r="B394" s="156"/>
      <c r="D394" s="144" t="s">
        <v>164</v>
      </c>
      <c r="E394" s="157" t="s">
        <v>19</v>
      </c>
      <c r="F394" s="158" t="s">
        <v>784</v>
      </c>
      <c r="H394" s="159">
        <v>8.8000000000000007</v>
      </c>
      <c r="I394" s="160"/>
      <c r="L394" s="156"/>
      <c r="M394" s="161"/>
      <c r="T394" s="162"/>
      <c r="AT394" s="157" t="s">
        <v>164</v>
      </c>
      <c r="AU394" s="157" t="s">
        <v>78</v>
      </c>
      <c r="AV394" s="13" t="s">
        <v>78</v>
      </c>
      <c r="AW394" s="13" t="s">
        <v>31</v>
      </c>
      <c r="AX394" s="13" t="s">
        <v>69</v>
      </c>
      <c r="AY394" s="157" t="s">
        <v>150</v>
      </c>
    </row>
    <row r="395" spans="2:51" s="13" customFormat="1">
      <c r="B395" s="156"/>
      <c r="D395" s="144" t="s">
        <v>164</v>
      </c>
      <c r="E395" s="157" t="s">
        <v>19</v>
      </c>
      <c r="F395" s="158" t="s">
        <v>785</v>
      </c>
      <c r="H395" s="159">
        <v>1.8</v>
      </c>
      <c r="I395" s="160"/>
      <c r="L395" s="156"/>
      <c r="M395" s="161"/>
      <c r="T395" s="162"/>
      <c r="AT395" s="157" t="s">
        <v>164</v>
      </c>
      <c r="AU395" s="157" t="s">
        <v>78</v>
      </c>
      <c r="AV395" s="13" t="s">
        <v>78</v>
      </c>
      <c r="AW395" s="13" t="s">
        <v>31</v>
      </c>
      <c r="AX395" s="13" t="s">
        <v>69</v>
      </c>
      <c r="AY395" s="157" t="s">
        <v>150</v>
      </c>
    </row>
    <row r="396" spans="2:51" s="13" customFormat="1">
      <c r="B396" s="156"/>
      <c r="D396" s="144" t="s">
        <v>164</v>
      </c>
      <c r="E396" s="157" t="s">
        <v>19</v>
      </c>
      <c r="F396" s="158" t="s">
        <v>786</v>
      </c>
      <c r="H396" s="159">
        <v>4.8</v>
      </c>
      <c r="I396" s="160"/>
      <c r="L396" s="156"/>
      <c r="M396" s="161"/>
      <c r="T396" s="162"/>
      <c r="AT396" s="157" t="s">
        <v>164</v>
      </c>
      <c r="AU396" s="157" t="s">
        <v>78</v>
      </c>
      <c r="AV396" s="13" t="s">
        <v>78</v>
      </c>
      <c r="AW396" s="13" t="s">
        <v>31</v>
      </c>
      <c r="AX396" s="13" t="s">
        <v>69</v>
      </c>
      <c r="AY396" s="157" t="s">
        <v>150</v>
      </c>
    </row>
    <row r="397" spans="2:51" s="13" customFormat="1">
      <c r="B397" s="156"/>
      <c r="D397" s="144" t="s">
        <v>164</v>
      </c>
      <c r="E397" s="157" t="s">
        <v>19</v>
      </c>
      <c r="F397" s="158" t="s">
        <v>787</v>
      </c>
      <c r="H397" s="159">
        <v>9</v>
      </c>
      <c r="I397" s="160"/>
      <c r="L397" s="156"/>
      <c r="M397" s="161"/>
      <c r="T397" s="162"/>
      <c r="AT397" s="157" t="s">
        <v>164</v>
      </c>
      <c r="AU397" s="157" t="s">
        <v>78</v>
      </c>
      <c r="AV397" s="13" t="s">
        <v>78</v>
      </c>
      <c r="AW397" s="13" t="s">
        <v>31</v>
      </c>
      <c r="AX397" s="13" t="s">
        <v>69</v>
      </c>
      <c r="AY397" s="157" t="s">
        <v>150</v>
      </c>
    </row>
    <row r="398" spans="2:51" s="13" customFormat="1">
      <c r="B398" s="156"/>
      <c r="D398" s="144" t="s">
        <v>164</v>
      </c>
      <c r="E398" s="157" t="s">
        <v>19</v>
      </c>
      <c r="F398" s="158" t="s">
        <v>788</v>
      </c>
      <c r="H398" s="159">
        <v>7.6</v>
      </c>
      <c r="I398" s="160"/>
      <c r="L398" s="156"/>
      <c r="M398" s="161"/>
      <c r="T398" s="162"/>
      <c r="AT398" s="157" t="s">
        <v>164</v>
      </c>
      <c r="AU398" s="157" t="s">
        <v>78</v>
      </c>
      <c r="AV398" s="13" t="s">
        <v>78</v>
      </c>
      <c r="AW398" s="13" t="s">
        <v>31</v>
      </c>
      <c r="AX398" s="13" t="s">
        <v>69</v>
      </c>
      <c r="AY398" s="157" t="s">
        <v>150</v>
      </c>
    </row>
    <row r="399" spans="2:51" s="13" customFormat="1">
      <c r="B399" s="156"/>
      <c r="D399" s="144" t="s">
        <v>164</v>
      </c>
      <c r="E399" s="157" t="s">
        <v>19</v>
      </c>
      <c r="F399" s="158" t="s">
        <v>789</v>
      </c>
      <c r="H399" s="159">
        <v>1</v>
      </c>
      <c r="I399" s="160"/>
      <c r="L399" s="156"/>
      <c r="M399" s="161"/>
      <c r="T399" s="162"/>
      <c r="AT399" s="157" t="s">
        <v>164</v>
      </c>
      <c r="AU399" s="157" t="s">
        <v>78</v>
      </c>
      <c r="AV399" s="13" t="s">
        <v>78</v>
      </c>
      <c r="AW399" s="13" t="s">
        <v>31</v>
      </c>
      <c r="AX399" s="13" t="s">
        <v>69</v>
      </c>
      <c r="AY399" s="157" t="s">
        <v>150</v>
      </c>
    </row>
    <row r="400" spans="2:51" s="14" customFormat="1">
      <c r="B400" s="163"/>
      <c r="D400" s="144" t="s">
        <v>164</v>
      </c>
      <c r="E400" s="164" t="s">
        <v>19</v>
      </c>
      <c r="F400" s="165" t="s">
        <v>171</v>
      </c>
      <c r="H400" s="166">
        <v>210.11</v>
      </c>
      <c r="I400" s="167"/>
      <c r="L400" s="163"/>
      <c r="M400" s="168"/>
      <c r="T400" s="169"/>
      <c r="AT400" s="164" t="s">
        <v>164</v>
      </c>
      <c r="AU400" s="164" t="s">
        <v>78</v>
      </c>
      <c r="AV400" s="14" t="s">
        <v>158</v>
      </c>
      <c r="AW400" s="14" t="s">
        <v>31</v>
      </c>
      <c r="AX400" s="14" t="s">
        <v>76</v>
      </c>
      <c r="AY400" s="164" t="s">
        <v>150</v>
      </c>
    </row>
    <row r="401" spans="2:65" s="13" customFormat="1">
      <c r="B401" s="156"/>
      <c r="D401" s="144" t="s">
        <v>164</v>
      </c>
      <c r="F401" s="158" t="s">
        <v>790</v>
      </c>
      <c r="H401" s="159">
        <v>231.12100000000001</v>
      </c>
      <c r="I401" s="160"/>
      <c r="L401" s="156"/>
      <c r="M401" s="161"/>
      <c r="T401" s="162"/>
      <c r="AT401" s="157" t="s">
        <v>164</v>
      </c>
      <c r="AU401" s="157" t="s">
        <v>78</v>
      </c>
      <c r="AV401" s="13" t="s">
        <v>78</v>
      </c>
      <c r="AW401" s="13" t="s">
        <v>4</v>
      </c>
      <c r="AX401" s="13" t="s">
        <v>76</v>
      </c>
      <c r="AY401" s="157" t="s">
        <v>150</v>
      </c>
    </row>
    <row r="402" spans="2:65" s="1" customFormat="1" ht="16.5" customHeight="1">
      <c r="B402" s="32"/>
      <c r="C402" s="173" t="s">
        <v>383</v>
      </c>
      <c r="D402" s="173" t="s">
        <v>656</v>
      </c>
      <c r="E402" s="174" t="s">
        <v>791</v>
      </c>
      <c r="F402" s="175" t="s">
        <v>792</v>
      </c>
      <c r="G402" s="176" t="s">
        <v>412</v>
      </c>
      <c r="H402" s="177">
        <v>985.43499999999995</v>
      </c>
      <c r="I402" s="178"/>
      <c r="J402" s="179">
        <f>ROUND(I402*H402,2)</f>
        <v>0</v>
      </c>
      <c r="K402" s="175" t="s">
        <v>157</v>
      </c>
      <c r="L402" s="180"/>
      <c r="M402" s="181" t="s">
        <v>19</v>
      </c>
      <c r="N402" s="182" t="s">
        <v>40</v>
      </c>
      <c r="P402" s="140">
        <f>O402*H402</f>
        <v>0</v>
      </c>
      <c r="Q402" s="140">
        <v>1E-4</v>
      </c>
      <c r="R402" s="140">
        <f>Q402*H402</f>
        <v>9.8543500000000006E-2</v>
      </c>
      <c r="S402" s="140">
        <v>0</v>
      </c>
      <c r="T402" s="141">
        <f>S402*H402</f>
        <v>0</v>
      </c>
      <c r="AR402" s="142" t="s">
        <v>211</v>
      </c>
      <c r="AT402" s="142" t="s">
        <v>656</v>
      </c>
      <c r="AU402" s="142" t="s">
        <v>78</v>
      </c>
      <c r="AY402" s="17" t="s">
        <v>150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7" t="s">
        <v>76</v>
      </c>
      <c r="BK402" s="143">
        <f>ROUND(I402*H402,2)</f>
        <v>0</v>
      </c>
      <c r="BL402" s="17" t="s">
        <v>158</v>
      </c>
      <c r="BM402" s="142" t="s">
        <v>793</v>
      </c>
    </row>
    <row r="403" spans="2:65" s="1" customFormat="1">
      <c r="B403" s="32"/>
      <c r="D403" s="144" t="s">
        <v>160</v>
      </c>
      <c r="F403" s="145" t="s">
        <v>792</v>
      </c>
      <c r="I403" s="146"/>
      <c r="L403" s="32"/>
      <c r="M403" s="147"/>
      <c r="T403" s="53"/>
      <c r="AT403" s="17" t="s">
        <v>160</v>
      </c>
      <c r="AU403" s="17" t="s">
        <v>78</v>
      </c>
    </row>
    <row r="404" spans="2:65" s="12" customFormat="1">
      <c r="B404" s="150"/>
      <c r="D404" s="144" t="s">
        <v>164</v>
      </c>
      <c r="E404" s="151" t="s">
        <v>19</v>
      </c>
      <c r="F404" s="152" t="s">
        <v>165</v>
      </c>
      <c r="H404" s="151" t="s">
        <v>19</v>
      </c>
      <c r="I404" s="153"/>
      <c r="L404" s="150"/>
      <c r="M404" s="154"/>
      <c r="T404" s="155"/>
      <c r="AT404" s="151" t="s">
        <v>164</v>
      </c>
      <c r="AU404" s="151" t="s">
        <v>78</v>
      </c>
      <c r="AV404" s="12" t="s">
        <v>76</v>
      </c>
      <c r="AW404" s="12" t="s">
        <v>31</v>
      </c>
      <c r="AX404" s="12" t="s">
        <v>69</v>
      </c>
      <c r="AY404" s="151" t="s">
        <v>150</v>
      </c>
    </row>
    <row r="405" spans="2:65" s="13" customFormat="1">
      <c r="B405" s="156"/>
      <c r="D405" s="144" t="s">
        <v>164</v>
      </c>
      <c r="E405" s="157" t="s">
        <v>19</v>
      </c>
      <c r="F405" s="158" t="s">
        <v>794</v>
      </c>
      <c r="H405" s="159">
        <v>45</v>
      </c>
      <c r="I405" s="160"/>
      <c r="L405" s="156"/>
      <c r="M405" s="161"/>
      <c r="T405" s="162"/>
      <c r="AT405" s="157" t="s">
        <v>164</v>
      </c>
      <c r="AU405" s="157" t="s">
        <v>78</v>
      </c>
      <c r="AV405" s="13" t="s">
        <v>78</v>
      </c>
      <c r="AW405" s="13" t="s">
        <v>31</v>
      </c>
      <c r="AX405" s="13" t="s">
        <v>69</v>
      </c>
      <c r="AY405" s="157" t="s">
        <v>150</v>
      </c>
    </row>
    <row r="406" spans="2:65" s="13" customFormat="1">
      <c r="B406" s="156"/>
      <c r="D406" s="144" t="s">
        <v>164</v>
      </c>
      <c r="E406" s="157" t="s">
        <v>19</v>
      </c>
      <c r="F406" s="158" t="s">
        <v>795</v>
      </c>
      <c r="H406" s="159">
        <v>50.4</v>
      </c>
      <c r="I406" s="160"/>
      <c r="L406" s="156"/>
      <c r="M406" s="161"/>
      <c r="T406" s="162"/>
      <c r="AT406" s="157" t="s">
        <v>164</v>
      </c>
      <c r="AU406" s="157" t="s">
        <v>78</v>
      </c>
      <c r="AV406" s="13" t="s">
        <v>78</v>
      </c>
      <c r="AW406" s="13" t="s">
        <v>31</v>
      </c>
      <c r="AX406" s="13" t="s">
        <v>69</v>
      </c>
      <c r="AY406" s="157" t="s">
        <v>150</v>
      </c>
    </row>
    <row r="407" spans="2:65" s="13" customFormat="1">
      <c r="B407" s="156"/>
      <c r="D407" s="144" t="s">
        <v>164</v>
      </c>
      <c r="E407" s="157" t="s">
        <v>19</v>
      </c>
      <c r="F407" s="158" t="s">
        <v>796</v>
      </c>
      <c r="H407" s="159">
        <v>17.75</v>
      </c>
      <c r="I407" s="160"/>
      <c r="L407" s="156"/>
      <c r="M407" s="161"/>
      <c r="T407" s="162"/>
      <c r="AT407" s="157" t="s">
        <v>164</v>
      </c>
      <c r="AU407" s="157" t="s">
        <v>78</v>
      </c>
      <c r="AV407" s="13" t="s">
        <v>78</v>
      </c>
      <c r="AW407" s="13" t="s">
        <v>31</v>
      </c>
      <c r="AX407" s="13" t="s">
        <v>69</v>
      </c>
      <c r="AY407" s="157" t="s">
        <v>150</v>
      </c>
    </row>
    <row r="408" spans="2:65" s="13" customFormat="1">
      <c r="B408" s="156"/>
      <c r="D408" s="144" t="s">
        <v>164</v>
      </c>
      <c r="E408" s="157" t="s">
        <v>19</v>
      </c>
      <c r="F408" s="158" t="s">
        <v>797</v>
      </c>
      <c r="H408" s="159">
        <v>44.2</v>
      </c>
      <c r="I408" s="160"/>
      <c r="L408" s="156"/>
      <c r="M408" s="161"/>
      <c r="T408" s="162"/>
      <c r="AT408" s="157" t="s">
        <v>164</v>
      </c>
      <c r="AU408" s="157" t="s">
        <v>78</v>
      </c>
      <c r="AV408" s="13" t="s">
        <v>78</v>
      </c>
      <c r="AW408" s="13" t="s">
        <v>31</v>
      </c>
      <c r="AX408" s="13" t="s">
        <v>69</v>
      </c>
      <c r="AY408" s="157" t="s">
        <v>150</v>
      </c>
    </row>
    <row r="409" spans="2:65" s="13" customFormat="1">
      <c r="B409" s="156"/>
      <c r="D409" s="144" t="s">
        <v>164</v>
      </c>
      <c r="E409" s="157" t="s">
        <v>19</v>
      </c>
      <c r="F409" s="158" t="s">
        <v>798</v>
      </c>
      <c r="H409" s="159">
        <v>80.400000000000006</v>
      </c>
      <c r="I409" s="160"/>
      <c r="L409" s="156"/>
      <c r="M409" s="161"/>
      <c r="T409" s="162"/>
      <c r="AT409" s="157" t="s">
        <v>164</v>
      </c>
      <c r="AU409" s="157" t="s">
        <v>78</v>
      </c>
      <c r="AV409" s="13" t="s">
        <v>78</v>
      </c>
      <c r="AW409" s="13" t="s">
        <v>31</v>
      </c>
      <c r="AX409" s="13" t="s">
        <v>69</v>
      </c>
      <c r="AY409" s="157" t="s">
        <v>150</v>
      </c>
    </row>
    <row r="410" spans="2:65" s="13" customFormat="1">
      <c r="B410" s="156"/>
      <c r="D410" s="144" t="s">
        <v>164</v>
      </c>
      <c r="E410" s="157" t="s">
        <v>19</v>
      </c>
      <c r="F410" s="158" t="s">
        <v>799</v>
      </c>
      <c r="H410" s="159">
        <v>53.2</v>
      </c>
      <c r="I410" s="160"/>
      <c r="L410" s="156"/>
      <c r="M410" s="161"/>
      <c r="T410" s="162"/>
      <c r="AT410" s="157" t="s">
        <v>164</v>
      </c>
      <c r="AU410" s="157" t="s">
        <v>78</v>
      </c>
      <c r="AV410" s="13" t="s">
        <v>78</v>
      </c>
      <c r="AW410" s="13" t="s">
        <v>31</v>
      </c>
      <c r="AX410" s="13" t="s">
        <v>69</v>
      </c>
      <c r="AY410" s="157" t="s">
        <v>150</v>
      </c>
    </row>
    <row r="411" spans="2:65" s="13" customFormat="1">
      <c r="B411" s="156"/>
      <c r="D411" s="144" t="s">
        <v>164</v>
      </c>
      <c r="E411" s="157" t="s">
        <v>19</v>
      </c>
      <c r="F411" s="158" t="s">
        <v>800</v>
      </c>
      <c r="H411" s="159">
        <v>26.4</v>
      </c>
      <c r="I411" s="160"/>
      <c r="L411" s="156"/>
      <c r="M411" s="161"/>
      <c r="T411" s="162"/>
      <c r="AT411" s="157" t="s">
        <v>164</v>
      </c>
      <c r="AU411" s="157" t="s">
        <v>78</v>
      </c>
      <c r="AV411" s="13" t="s">
        <v>78</v>
      </c>
      <c r="AW411" s="13" t="s">
        <v>31</v>
      </c>
      <c r="AX411" s="13" t="s">
        <v>69</v>
      </c>
      <c r="AY411" s="157" t="s">
        <v>150</v>
      </c>
    </row>
    <row r="412" spans="2:65" s="13" customFormat="1">
      <c r="B412" s="156"/>
      <c r="D412" s="144" t="s">
        <v>164</v>
      </c>
      <c r="E412" s="157" t="s">
        <v>19</v>
      </c>
      <c r="F412" s="158" t="s">
        <v>801</v>
      </c>
      <c r="H412" s="159">
        <v>81</v>
      </c>
      <c r="I412" s="160"/>
      <c r="L412" s="156"/>
      <c r="M412" s="161"/>
      <c r="T412" s="162"/>
      <c r="AT412" s="157" t="s">
        <v>164</v>
      </c>
      <c r="AU412" s="157" t="s">
        <v>78</v>
      </c>
      <c r="AV412" s="13" t="s">
        <v>78</v>
      </c>
      <c r="AW412" s="13" t="s">
        <v>31</v>
      </c>
      <c r="AX412" s="13" t="s">
        <v>69</v>
      </c>
      <c r="AY412" s="157" t="s">
        <v>150</v>
      </c>
    </row>
    <row r="413" spans="2:65" s="13" customFormat="1">
      <c r="B413" s="156"/>
      <c r="D413" s="144" t="s">
        <v>164</v>
      </c>
      <c r="E413" s="157" t="s">
        <v>19</v>
      </c>
      <c r="F413" s="158" t="s">
        <v>802</v>
      </c>
      <c r="H413" s="159">
        <v>165.4</v>
      </c>
      <c r="I413" s="160"/>
      <c r="L413" s="156"/>
      <c r="M413" s="161"/>
      <c r="T413" s="162"/>
      <c r="AT413" s="157" t="s">
        <v>164</v>
      </c>
      <c r="AU413" s="157" t="s">
        <v>78</v>
      </c>
      <c r="AV413" s="13" t="s">
        <v>78</v>
      </c>
      <c r="AW413" s="13" t="s">
        <v>31</v>
      </c>
      <c r="AX413" s="13" t="s">
        <v>69</v>
      </c>
      <c r="AY413" s="157" t="s">
        <v>150</v>
      </c>
    </row>
    <row r="414" spans="2:65" s="13" customFormat="1">
      <c r="B414" s="156"/>
      <c r="D414" s="144" t="s">
        <v>164</v>
      </c>
      <c r="E414" s="157" t="s">
        <v>19</v>
      </c>
      <c r="F414" s="158" t="s">
        <v>803</v>
      </c>
      <c r="H414" s="159">
        <v>14</v>
      </c>
      <c r="I414" s="160"/>
      <c r="L414" s="156"/>
      <c r="M414" s="161"/>
      <c r="T414" s="162"/>
      <c r="AT414" s="157" t="s">
        <v>164</v>
      </c>
      <c r="AU414" s="157" t="s">
        <v>78</v>
      </c>
      <c r="AV414" s="13" t="s">
        <v>78</v>
      </c>
      <c r="AW414" s="13" t="s">
        <v>31</v>
      </c>
      <c r="AX414" s="13" t="s">
        <v>69</v>
      </c>
      <c r="AY414" s="157" t="s">
        <v>150</v>
      </c>
    </row>
    <row r="415" spans="2:65" s="13" customFormat="1">
      <c r="B415" s="156"/>
      <c r="D415" s="144" t="s">
        <v>164</v>
      </c>
      <c r="E415" s="157" t="s">
        <v>19</v>
      </c>
      <c r="F415" s="158" t="s">
        <v>804</v>
      </c>
      <c r="H415" s="159">
        <v>87.5</v>
      </c>
      <c r="I415" s="160"/>
      <c r="L415" s="156"/>
      <c r="M415" s="161"/>
      <c r="T415" s="162"/>
      <c r="AT415" s="157" t="s">
        <v>164</v>
      </c>
      <c r="AU415" s="157" t="s">
        <v>78</v>
      </c>
      <c r="AV415" s="13" t="s">
        <v>78</v>
      </c>
      <c r="AW415" s="13" t="s">
        <v>31</v>
      </c>
      <c r="AX415" s="13" t="s">
        <v>69</v>
      </c>
      <c r="AY415" s="157" t="s">
        <v>150</v>
      </c>
    </row>
    <row r="416" spans="2:65" s="13" customFormat="1">
      <c r="B416" s="156"/>
      <c r="D416" s="144" t="s">
        <v>164</v>
      </c>
      <c r="E416" s="157" t="s">
        <v>19</v>
      </c>
      <c r="F416" s="158" t="s">
        <v>805</v>
      </c>
      <c r="H416" s="159">
        <v>42.6</v>
      </c>
      <c r="I416" s="160"/>
      <c r="L416" s="156"/>
      <c r="M416" s="161"/>
      <c r="T416" s="162"/>
      <c r="AT416" s="157" t="s">
        <v>164</v>
      </c>
      <c r="AU416" s="157" t="s">
        <v>78</v>
      </c>
      <c r="AV416" s="13" t="s">
        <v>78</v>
      </c>
      <c r="AW416" s="13" t="s">
        <v>31</v>
      </c>
      <c r="AX416" s="13" t="s">
        <v>69</v>
      </c>
      <c r="AY416" s="157" t="s">
        <v>150</v>
      </c>
    </row>
    <row r="417" spans="2:65" s="13" customFormat="1">
      <c r="B417" s="156"/>
      <c r="D417" s="144" t="s">
        <v>164</v>
      </c>
      <c r="E417" s="157" t="s">
        <v>19</v>
      </c>
      <c r="F417" s="158" t="s">
        <v>806</v>
      </c>
      <c r="H417" s="159">
        <v>188</v>
      </c>
      <c r="I417" s="160"/>
      <c r="L417" s="156"/>
      <c r="M417" s="161"/>
      <c r="T417" s="162"/>
      <c r="AT417" s="157" t="s">
        <v>164</v>
      </c>
      <c r="AU417" s="157" t="s">
        <v>78</v>
      </c>
      <c r="AV417" s="13" t="s">
        <v>78</v>
      </c>
      <c r="AW417" s="13" t="s">
        <v>31</v>
      </c>
      <c r="AX417" s="13" t="s">
        <v>69</v>
      </c>
      <c r="AY417" s="157" t="s">
        <v>150</v>
      </c>
    </row>
    <row r="418" spans="2:65" s="14" customFormat="1">
      <c r="B418" s="163"/>
      <c r="D418" s="144" t="s">
        <v>164</v>
      </c>
      <c r="E418" s="164" t="s">
        <v>19</v>
      </c>
      <c r="F418" s="165" t="s">
        <v>171</v>
      </c>
      <c r="H418" s="166">
        <v>895.85</v>
      </c>
      <c r="I418" s="167"/>
      <c r="L418" s="163"/>
      <c r="M418" s="168"/>
      <c r="T418" s="169"/>
      <c r="AT418" s="164" t="s">
        <v>164</v>
      </c>
      <c r="AU418" s="164" t="s">
        <v>78</v>
      </c>
      <c r="AV418" s="14" t="s">
        <v>158</v>
      </c>
      <c r="AW418" s="14" t="s">
        <v>31</v>
      </c>
      <c r="AX418" s="14" t="s">
        <v>76</v>
      </c>
      <c r="AY418" s="164" t="s">
        <v>150</v>
      </c>
    </row>
    <row r="419" spans="2:65" s="13" customFormat="1">
      <c r="B419" s="156"/>
      <c r="D419" s="144" t="s">
        <v>164</v>
      </c>
      <c r="F419" s="158" t="s">
        <v>807</v>
      </c>
      <c r="H419" s="159">
        <v>985.43499999999995</v>
      </c>
      <c r="I419" s="160"/>
      <c r="L419" s="156"/>
      <c r="M419" s="161"/>
      <c r="T419" s="162"/>
      <c r="AT419" s="157" t="s">
        <v>164</v>
      </c>
      <c r="AU419" s="157" t="s">
        <v>78</v>
      </c>
      <c r="AV419" s="13" t="s">
        <v>78</v>
      </c>
      <c r="AW419" s="13" t="s">
        <v>4</v>
      </c>
      <c r="AX419" s="13" t="s">
        <v>76</v>
      </c>
      <c r="AY419" s="157" t="s">
        <v>150</v>
      </c>
    </row>
    <row r="420" spans="2:65" s="1" customFormat="1" ht="16.5" customHeight="1">
      <c r="B420" s="32"/>
      <c r="C420" s="173" t="s">
        <v>392</v>
      </c>
      <c r="D420" s="173" t="s">
        <v>656</v>
      </c>
      <c r="E420" s="174" t="s">
        <v>808</v>
      </c>
      <c r="F420" s="175" t="s">
        <v>809</v>
      </c>
      <c r="G420" s="176" t="s">
        <v>412</v>
      </c>
      <c r="H420" s="177">
        <v>16.72</v>
      </c>
      <c r="I420" s="178"/>
      <c r="J420" s="179">
        <f>ROUND(I420*H420,2)</f>
        <v>0</v>
      </c>
      <c r="K420" s="175" t="s">
        <v>157</v>
      </c>
      <c r="L420" s="180"/>
      <c r="M420" s="181" t="s">
        <v>19</v>
      </c>
      <c r="N420" s="182" t="s">
        <v>40</v>
      </c>
      <c r="P420" s="140">
        <f>O420*H420</f>
        <v>0</v>
      </c>
      <c r="Q420" s="140">
        <v>1E-4</v>
      </c>
      <c r="R420" s="140">
        <f>Q420*H420</f>
        <v>1.6719999999999999E-3</v>
      </c>
      <c r="S420" s="140">
        <v>0</v>
      </c>
      <c r="T420" s="141">
        <f>S420*H420</f>
        <v>0</v>
      </c>
      <c r="AR420" s="142" t="s">
        <v>211</v>
      </c>
      <c r="AT420" s="142" t="s">
        <v>656</v>
      </c>
      <c r="AU420" s="142" t="s">
        <v>78</v>
      </c>
      <c r="AY420" s="17" t="s">
        <v>150</v>
      </c>
      <c r="BE420" s="143">
        <f>IF(N420="základní",J420,0)</f>
        <v>0</v>
      </c>
      <c r="BF420" s="143">
        <f>IF(N420="snížená",J420,0)</f>
        <v>0</v>
      </c>
      <c r="BG420" s="143">
        <f>IF(N420="zákl. přenesená",J420,0)</f>
        <v>0</v>
      </c>
      <c r="BH420" s="143">
        <f>IF(N420="sníž. přenesená",J420,0)</f>
        <v>0</v>
      </c>
      <c r="BI420" s="143">
        <f>IF(N420="nulová",J420,0)</f>
        <v>0</v>
      </c>
      <c r="BJ420" s="17" t="s">
        <v>76</v>
      </c>
      <c r="BK420" s="143">
        <f>ROUND(I420*H420,2)</f>
        <v>0</v>
      </c>
      <c r="BL420" s="17" t="s">
        <v>158</v>
      </c>
      <c r="BM420" s="142" t="s">
        <v>810</v>
      </c>
    </row>
    <row r="421" spans="2:65" s="1" customFormat="1">
      <c r="B421" s="32"/>
      <c r="D421" s="144" t="s">
        <v>160</v>
      </c>
      <c r="F421" s="145" t="s">
        <v>809</v>
      </c>
      <c r="I421" s="146"/>
      <c r="L421" s="32"/>
      <c r="M421" s="147"/>
      <c r="T421" s="53"/>
      <c r="AT421" s="17" t="s">
        <v>160</v>
      </c>
      <c r="AU421" s="17" t="s">
        <v>78</v>
      </c>
    </row>
    <row r="422" spans="2:65" s="12" customFormat="1">
      <c r="B422" s="150"/>
      <c r="D422" s="144" t="s">
        <v>164</v>
      </c>
      <c r="E422" s="151" t="s">
        <v>19</v>
      </c>
      <c r="F422" s="152" t="s">
        <v>165</v>
      </c>
      <c r="H422" s="151" t="s">
        <v>19</v>
      </c>
      <c r="I422" s="153"/>
      <c r="L422" s="150"/>
      <c r="M422" s="154"/>
      <c r="T422" s="155"/>
      <c r="AT422" s="151" t="s">
        <v>164</v>
      </c>
      <c r="AU422" s="151" t="s">
        <v>78</v>
      </c>
      <c r="AV422" s="12" t="s">
        <v>76</v>
      </c>
      <c r="AW422" s="12" t="s">
        <v>31</v>
      </c>
      <c r="AX422" s="12" t="s">
        <v>69</v>
      </c>
      <c r="AY422" s="151" t="s">
        <v>150</v>
      </c>
    </row>
    <row r="423" spans="2:65" s="13" customFormat="1">
      <c r="B423" s="156"/>
      <c r="D423" s="144" t="s">
        <v>164</v>
      </c>
      <c r="E423" s="157" t="s">
        <v>19</v>
      </c>
      <c r="F423" s="158" t="s">
        <v>811</v>
      </c>
      <c r="H423" s="159">
        <v>15.2</v>
      </c>
      <c r="I423" s="160"/>
      <c r="L423" s="156"/>
      <c r="M423" s="161"/>
      <c r="T423" s="162"/>
      <c r="AT423" s="157" t="s">
        <v>164</v>
      </c>
      <c r="AU423" s="157" t="s">
        <v>78</v>
      </c>
      <c r="AV423" s="13" t="s">
        <v>78</v>
      </c>
      <c r="AW423" s="13" t="s">
        <v>31</v>
      </c>
      <c r="AX423" s="13" t="s">
        <v>76</v>
      </c>
      <c r="AY423" s="157" t="s">
        <v>150</v>
      </c>
    </row>
    <row r="424" spans="2:65" s="13" customFormat="1">
      <c r="B424" s="156"/>
      <c r="D424" s="144" t="s">
        <v>164</v>
      </c>
      <c r="F424" s="158" t="s">
        <v>812</v>
      </c>
      <c r="H424" s="159">
        <v>16.72</v>
      </c>
      <c r="I424" s="160"/>
      <c r="L424" s="156"/>
      <c r="M424" s="161"/>
      <c r="T424" s="162"/>
      <c r="AT424" s="157" t="s">
        <v>164</v>
      </c>
      <c r="AU424" s="157" t="s">
        <v>78</v>
      </c>
      <c r="AV424" s="13" t="s">
        <v>78</v>
      </c>
      <c r="AW424" s="13" t="s">
        <v>4</v>
      </c>
      <c r="AX424" s="13" t="s">
        <v>76</v>
      </c>
      <c r="AY424" s="157" t="s">
        <v>150</v>
      </c>
    </row>
    <row r="425" spans="2:65" s="1" customFormat="1" ht="16.5" customHeight="1">
      <c r="B425" s="32"/>
      <c r="C425" s="131" t="s">
        <v>402</v>
      </c>
      <c r="D425" s="131" t="s">
        <v>153</v>
      </c>
      <c r="E425" s="132" t="s">
        <v>813</v>
      </c>
      <c r="F425" s="133" t="s">
        <v>814</v>
      </c>
      <c r="G425" s="134" t="s">
        <v>156</v>
      </c>
      <c r="H425" s="135">
        <v>1629.104</v>
      </c>
      <c r="I425" s="136"/>
      <c r="J425" s="137">
        <f>ROUND(I425*H425,2)</f>
        <v>0</v>
      </c>
      <c r="K425" s="133" t="s">
        <v>157</v>
      </c>
      <c r="L425" s="32"/>
      <c r="M425" s="138" t="s">
        <v>19</v>
      </c>
      <c r="N425" s="139" t="s">
        <v>40</v>
      </c>
      <c r="P425" s="140">
        <f>O425*H425</f>
        <v>0</v>
      </c>
      <c r="Q425" s="140">
        <v>2.2000000000000001E-4</v>
      </c>
      <c r="R425" s="140">
        <f>Q425*H425</f>
        <v>0.35840288000000003</v>
      </c>
      <c r="S425" s="140">
        <v>0</v>
      </c>
      <c r="T425" s="141">
        <f>S425*H425</f>
        <v>0</v>
      </c>
      <c r="AR425" s="142" t="s">
        <v>158</v>
      </c>
      <c r="AT425" s="142" t="s">
        <v>153</v>
      </c>
      <c r="AU425" s="142" t="s">
        <v>78</v>
      </c>
      <c r="AY425" s="17" t="s">
        <v>150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7" t="s">
        <v>76</v>
      </c>
      <c r="BK425" s="143">
        <f>ROUND(I425*H425,2)</f>
        <v>0</v>
      </c>
      <c r="BL425" s="17" t="s">
        <v>158</v>
      </c>
      <c r="BM425" s="142" t="s">
        <v>815</v>
      </c>
    </row>
    <row r="426" spans="2:65" s="1" customFormat="1">
      <c r="B426" s="32"/>
      <c r="D426" s="144" t="s">
        <v>160</v>
      </c>
      <c r="F426" s="145" t="s">
        <v>816</v>
      </c>
      <c r="I426" s="146"/>
      <c r="L426" s="32"/>
      <c r="M426" s="147"/>
      <c r="T426" s="53"/>
      <c r="AT426" s="17" t="s">
        <v>160</v>
      </c>
      <c r="AU426" s="17" t="s">
        <v>78</v>
      </c>
    </row>
    <row r="427" spans="2:65" s="1" customFormat="1">
      <c r="B427" s="32"/>
      <c r="D427" s="148" t="s">
        <v>162</v>
      </c>
      <c r="F427" s="149" t="s">
        <v>817</v>
      </c>
      <c r="I427" s="146"/>
      <c r="L427" s="32"/>
      <c r="M427" s="147"/>
      <c r="T427" s="53"/>
      <c r="AT427" s="17" t="s">
        <v>162</v>
      </c>
      <c r="AU427" s="17" t="s">
        <v>78</v>
      </c>
    </row>
    <row r="428" spans="2:65" s="12" customFormat="1">
      <c r="B428" s="150"/>
      <c r="D428" s="144" t="s">
        <v>164</v>
      </c>
      <c r="E428" s="151" t="s">
        <v>19</v>
      </c>
      <c r="F428" s="152" t="s">
        <v>165</v>
      </c>
      <c r="H428" s="151" t="s">
        <v>19</v>
      </c>
      <c r="I428" s="153"/>
      <c r="L428" s="150"/>
      <c r="M428" s="154"/>
      <c r="T428" s="155"/>
      <c r="AT428" s="151" t="s">
        <v>164</v>
      </c>
      <c r="AU428" s="151" t="s">
        <v>78</v>
      </c>
      <c r="AV428" s="12" t="s">
        <v>76</v>
      </c>
      <c r="AW428" s="12" t="s">
        <v>31</v>
      </c>
      <c r="AX428" s="12" t="s">
        <v>69</v>
      </c>
      <c r="AY428" s="151" t="s">
        <v>150</v>
      </c>
    </row>
    <row r="429" spans="2:65" s="12" customFormat="1">
      <c r="B429" s="150"/>
      <c r="D429" s="144" t="s">
        <v>164</v>
      </c>
      <c r="E429" s="151" t="s">
        <v>19</v>
      </c>
      <c r="F429" s="152" t="s">
        <v>593</v>
      </c>
      <c r="H429" s="151" t="s">
        <v>19</v>
      </c>
      <c r="I429" s="153"/>
      <c r="L429" s="150"/>
      <c r="M429" s="154"/>
      <c r="T429" s="155"/>
      <c r="AT429" s="151" t="s">
        <v>164</v>
      </c>
      <c r="AU429" s="151" t="s">
        <v>78</v>
      </c>
      <c r="AV429" s="12" t="s">
        <v>76</v>
      </c>
      <c r="AW429" s="12" t="s">
        <v>31</v>
      </c>
      <c r="AX429" s="12" t="s">
        <v>69</v>
      </c>
      <c r="AY429" s="151" t="s">
        <v>150</v>
      </c>
    </row>
    <row r="430" spans="2:65" s="13" customFormat="1">
      <c r="B430" s="156"/>
      <c r="D430" s="144" t="s">
        <v>164</v>
      </c>
      <c r="E430" s="157" t="s">
        <v>19</v>
      </c>
      <c r="F430" s="158" t="s">
        <v>594</v>
      </c>
      <c r="H430" s="159">
        <v>2.1150000000000002</v>
      </c>
      <c r="I430" s="160"/>
      <c r="L430" s="156"/>
      <c r="M430" s="161"/>
      <c r="T430" s="162"/>
      <c r="AT430" s="157" t="s">
        <v>164</v>
      </c>
      <c r="AU430" s="157" t="s">
        <v>78</v>
      </c>
      <c r="AV430" s="13" t="s">
        <v>78</v>
      </c>
      <c r="AW430" s="13" t="s">
        <v>31</v>
      </c>
      <c r="AX430" s="13" t="s">
        <v>69</v>
      </c>
      <c r="AY430" s="157" t="s">
        <v>150</v>
      </c>
    </row>
    <row r="431" spans="2:65" s="13" customFormat="1">
      <c r="B431" s="156"/>
      <c r="D431" s="144" t="s">
        <v>164</v>
      </c>
      <c r="E431" s="157" t="s">
        <v>19</v>
      </c>
      <c r="F431" s="158" t="s">
        <v>595</v>
      </c>
      <c r="H431" s="159">
        <v>7.3680000000000003</v>
      </c>
      <c r="I431" s="160"/>
      <c r="L431" s="156"/>
      <c r="M431" s="161"/>
      <c r="T431" s="162"/>
      <c r="AT431" s="157" t="s">
        <v>164</v>
      </c>
      <c r="AU431" s="157" t="s">
        <v>78</v>
      </c>
      <c r="AV431" s="13" t="s">
        <v>78</v>
      </c>
      <c r="AW431" s="13" t="s">
        <v>31</v>
      </c>
      <c r="AX431" s="13" t="s">
        <v>69</v>
      </c>
      <c r="AY431" s="157" t="s">
        <v>150</v>
      </c>
    </row>
    <row r="432" spans="2:65" s="12" customFormat="1">
      <c r="B432" s="150"/>
      <c r="D432" s="144" t="s">
        <v>164</v>
      </c>
      <c r="E432" s="151" t="s">
        <v>19</v>
      </c>
      <c r="F432" s="152" t="s">
        <v>666</v>
      </c>
      <c r="H432" s="151" t="s">
        <v>19</v>
      </c>
      <c r="I432" s="153"/>
      <c r="L432" s="150"/>
      <c r="M432" s="154"/>
      <c r="T432" s="155"/>
      <c r="AT432" s="151" t="s">
        <v>164</v>
      </c>
      <c r="AU432" s="151" t="s">
        <v>78</v>
      </c>
      <c r="AV432" s="12" t="s">
        <v>76</v>
      </c>
      <c r="AW432" s="12" t="s">
        <v>31</v>
      </c>
      <c r="AX432" s="12" t="s">
        <v>69</v>
      </c>
      <c r="AY432" s="151" t="s">
        <v>150</v>
      </c>
    </row>
    <row r="433" spans="2:51" s="13" customFormat="1">
      <c r="B433" s="156"/>
      <c r="D433" s="144" t="s">
        <v>164</v>
      </c>
      <c r="E433" s="157" t="s">
        <v>19</v>
      </c>
      <c r="F433" s="158" t="s">
        <v>818</v>
      </c>
      <c r="H433" s="159">
        <v>9.7200000000000006</v>
      </c>
      <c r="I433" s="160"/>
      <c r="L433" s="156"/>
      <c r="M433" s="161"/>
      <c r="T433" s="162"/>
      <c r="AT433" s="157" t="s">
        <v>164</v>
      </c>
      <c r="AU433" s="157" t="s">
        <v>78</v>
      </c>
      <c r="AV433" s="13" t="s">
        <v>78</v>
      </c>
      <c r="AW433" s="13" t="s">
        <v>31</v>
      </c>
      <c r="AX433" s="13" t="s">
        <v>69</v>
      </c>
      <c r="AY433" s="157" t="s">
        <v>150</v>
      </c>
    </row>
    <row r="434" spans="2:51" s="13" customFormat="1">
      <c r="B434" s="156"/>
      <c r="D434" s="144" t="s">
        <v>164</v>
      </c>
      <c r="E434" s="157" t="s">
        <v>19</v>
      </c>
      <c r="F434" s="158" t="s">
        <v>819</v>
      </c>
      <c r="H434" s="159">
        <v>8.4939999999999998</v>
      </c>
      <c r="I434" s="160"/>
      <c r="L434" s="156"/>
      <c r="M434" s="161"/>
      <c r="T434" s="162"/>
      <c r="AT434" s="157" t="s">
        <v>164</v>
      </c>
      <c r="AU434" s="157" t="s">
        <v>78</v>
      </c>
      <c r="AV434" s="13" t="s">
        <v>78</v>
      </c>
      <c r="AW434" s="13" t="s">
        <v>31</v>
      </c>
      <c r="AX434" s="13" t="s">
        <v>69</v>
      </c>
      <c r="AY434" s="157" t="s">
        <v>150</v>
      </c>
    </row>
    <row r="435" spans="2:51" s="13" customFormat="1">
      <c r="B435" s="156"/>
      <c r="D435" s="144" t="s">
        <v>164</v>
      </c>
      <c r="E435" s="157" t="s">
        <v>19</v>
      </c>
      <c r="F435" s="158" t="s">
        <v>820</v>
      </c>
      <c r="H435" s="159">
        <v>25.164000000000001</v>
      </c>
      <c r="I435" s="160"/>
      <c r="L435" s="156"/>
      <c r="M435" s="161"/>
      <c r="T435" s="162"/>
      <c r="AT435" s="157" t="s">
        <v>164</v>
      </c>
      <c r="AU435" s="157" t="s">
        <v>78</v>
      </c>
      <c r="AV435" s="13" t="s">
        <v>78</v>
      </c>
      <c r="AW435" s="13" t="s">
        <v>31</v>
      </c>
      <c r="AX435" s="13" t="s">
        <v>69</v>
      </c>
      <c r="AY435" s="157" t="s">
        <v>150</v>
      </c>
    </row>
    <row r="436" spans="2:51" s="13" customFormat="1">
      <c r="B436" s="156"/>
      <c r="D436" s="144" t="s">
        <v>164</v>
      </c>
      <c r="E436" s="157" t="s">
        <v>19</v>
      </c>
      <c r="F436" s="158" t="s">
        <v>821</v>
      </c>
      <c r="H436" s="159">
        <v>2.5</v>
      </c>
      <c r="I436" s="160"/>
      <c r="L436" s="156"/>
      <c r="M436" s="161"/>
      <c r="T436" s="162"/>
      <c r="AT436" s="157" t="s">
        <v>164</v>
      </c>
      <c r="AU436" s="157" t="s">
        <v>78</v>
      </c>
      <c r="AV436" s="13" t="s">
        <v>78</v>
      </c>
      <c r="AW436" s="13" t="s">
        <v>31</v>
      </c>
      <c r="AX436" s="13" t="s">
        <v>69</v>
      </c>
      <c r="AY436" s="157" t="s">
        <v>150</v>
      </c>
    </row>
    <row r="437" spans="2:51" s="13" customFormat="1">
      <c r="B437" s="156"/>
      <c r="D437" s="144" t="s">
        <v>164</v>
      </c>
      <c r="E437" s="157" t="s">
        <v>19</v>
      </c>
      <c r="F437" s="158" t="s">
        <v>822</v>
      </c>
      <c r="H437" s="159">
        <v>7.68</v>
      </c>
      <c r="I437" s="160"/>
      <c r="L437" s="156"/>
      <c r="M437" s="161"/>
      <c r="T437" s="162"/>
      <c r="AT437" s="157" t="s">
        <v>164</v>
      </c>
      <c r="AU437" s="157" t="s">
        <v>78</v>
      </c>
      <c r="AV437" s="13" t="s">
        <v>78</v>
      </c>
      <c r="AW437" s="13" t="s">
        <v>31</v>
      </c>
      <c r="AX437" s="13" t="s">
        <v>69</v>
      </c>
      <c r="AY437" s="157" t="s">
        <v>150</v>
      </c>
    </row>
    <row r="438" spans="2:51" s="13" customFormat="1">
      <c r="B438" s="156"/>
      <c r="D438" s="144" t="s">
        <v>164</v>
      </c>
      <c r="E438" s="157" t="s">
        <v>19</v>
      </c>
      <c r="F438" s="158" t="s">
        <v>823</v>
      </c>
      <c r="H438" s="159">
        <v>5</v>
      </c>
      <c r="I438" s="160"/>
      <c r="L438" s="156"/>
      <c r="M438" s="161"/>
      <c r="T438" s="162"/>
      <c r="AT438" s="157" t="s">
        <v>164</v>
      </c>
      <c r="AU438" s="157" t="s">
        <v>78</v>
      </c>
      <c r="AV438" s="13" t="s">
        <v>78</v>
      </c>
      <c r="AW438" s="13" t="s">
        <v>31</v>
      </c>
      <c r="AX438" s="13" t="s">
        <v>69</v>
      </c>
      <c r="AY438" s="157" t="s">
        <v>150</v>
      </c>
    </row>
    <row r="439" spans="2:51" s="13" customFormat="1">
      <c r="B439" s="156"/>
      <c r="D439" s="144" t="s">
        <v>164</v>
      </c>
      <c r="E439" s="157" t="s">
        <v>19</v>
      </c>
      <c r="F439" s="158" t="s">
        <v>824</v>
      </c>
      <c r="H439" s="159">
        <v>38.158000000000001</v>
      </c>
      <c r="I439" s="160"/>
      <c r="L439" s="156"/>
      <c r="M439" s="161"/>
      <c r="T439" s="162"/>
      <c r="AT439" s="157" t="s">
        <v>164</v>
      </c>
      <c r="AU439" s="157" t="s">
        <v>78</v>
      </c>
      <c r="AV439" s="13" t="s">
        <v>78</v>
      </c>
      <c r="AW439" s="13" t="s">
        <v>31</v>
      </c>
      <c r="AX439" s="13" t="s">
        <v>69</v>
      </c>
      <c r="AY439" s="157" t="s">
        <v>150</v>
      </c>
    </row>
    <row r="440" spans="2:51" s="13" customFormat="1">
      <c r="B440" s="156"/>
      <c r="D440" s="144" t="s">
        <v>164</v>
      </c>
      <c r="E440" s="157" t="s">
        <v>19</v>
      </c>
      <c r="F440" s="158" t="s">
        <v>825</v>
      </c>
      <c r="H440" s="159">
        <v>16.8</v>
      </c>
      <c r="I440" s="160"/>
      <c r="L440" s="156"/>
      <c r="M440" s="161"/>
      <c r="T440" s="162"/>
      <c r="AT440" s="157" t="s">
        <v>164</v>
      </c>
      <c r="AU440" s="157" t="s">
        <v>78</v>
      </c>
      <c r="AV440" s="13" t="s">
        <v>78</v>
      </c>
      <c r="AW440" s="13" t="s">
        <v>31</v>
      </c>
      <c r="AX440" s="13" t="s">
        <v>69</v>
      </c>
      <c r="AY440" s="157" t="s">
        <v>150</v>
      </c>
    </row>
    <row r="441" spans="2:51" s="13" customFormat="1">
      <c r="B441" s="156"/>
      <c r="D441" s="144" t="s">
        <v>164</v>
      </c>
      <c r="E441" s="157" t="s">
        <v>19</v>
      </c>
      <c r="F441" s="158" t="s">
        <v>826</v>
      </c>
      <c r="H441" s="159">
        <v>1.76</v>
      </c>
      <c r="I441" s="160"/>
      <c r="L441" s="156"/>
      <c r="M441" s="161"/>
      <c r="T441" s="162"/>
      <c r="AT441" s="157" t="s">
        <v>164</v>
      </c>
      <c r="AU441" s="157" t="s">
        <v>78</v>
      </c>
      <c r="AV441" s="13" t="s">
        <v>78</v>
      </c>
      <c r="AW441" s="13" t="s">
        <v>31</v>
      </c>
      <c r="AX441" s="13" t="s">
        <v>69</v>
      </c>
      <c r="AY441" s="157" t="s">
        <v>150</v>
      </c>
    </row>
    <row r="442" spans="2:51" s="12" customFormat="1">
      <c r="B442" s="150"/>
      <c r="D442" s="144" t="s">
        <v>164</v>
      </c>
      <c r="E442" s="151" t="s">
        <v>19</v>
      </c>
      <c r="F442" s="152" t="s">
        <v>827</v>
      </c>
      <c r="H442" s="151" t="s">
        <v>19</v>
      </c>
      <c r="I442" s="153"/>
      <c r="L442" s="150"/>
      <c r="M442" s="154"/>
      <c r="T442" s="155"/>
      <c r="AT442" s="151" t="s">
        <v>164</v>
      </c>
      <c r="AU442" s="151" t="s">
        <v>78</v>
      </c>
      <c r="AV442" s="12" t="s">
        <v>76</v>
      </c>
      <c r="AW442" s="12" t="s">
        <v>31</v>
      </c>
      <c r="AX442" s="12" t="s">
        <v>69</v>
      </c>
      <c r="AY442" s="151" t="s">
        <v>150</v>
      </c>
    </row>
    <row r="443" spans="2:51" s="12" customFormat="1">
      <c r="B443" s="150"/>
      <c r="D443" s="144" t="s">
        <v>164</v>
      </c>
      <c r="E443" s="151" t="s">
        <v>19</v>
      </c>
      <c r="F443" s="152" t="s">
        <v>345</v>
      </c>
      <c r="H443" s="151" t="s">
        <v>19</v>
      </c>
      <c r="I443" s="153"/>
      <c r="L443" s="150"/>
      <c r="M443" s="154"/>
      <c r="T443" s="155"/>
      <c r="AT443" s="151" t="s">
        <v>164</v>
      </c>
      <c r="AU443" s="151" t="s">
        <v>78</v>
      </c>
      <c r="AV443" s="12" t="s">
        <v>76</v>
      </c>
      <c r="AW443" s="12" t="s">
        <v>31</v>
      </c>
      <c r="AX443" s="12" t="s">
        <v>69</v>
      </c>
      <c r="AY443" s="151" t="s">
        <v>150</v>
      </c>
    </row>
    <row r="444" spans="2:51" s="13" customFormat="1">
      <c r="B444" s="156"/>
      <c r="D444" s="144" t="s">
        <v>164</v>
      </c>
      <c r="E444" s="157" t="s">
        <v>19</v>
      </c>
      <c r="F444" s="158" t="s">
        <v>609</v>
      </c>
      <c r="H444" s="159">
        <v>166.15</v>
      </c>
      <c r="I444" s="160"/>
      <c r="L444" s="156"/>
      <c r="M444" s="161"/>
      <c r="T444" s="162"/>
      <c r="AT444" s="157" t="s">
        <v>164</v>
      </c>
      <c r="AU444" s="157" t="s">
        <v>78</v>
      </c>
      <c r="AV444" s="13" t="s">
        <v>78</v>
      </c>
      <c r="AW444" s="13" t="s">
        <v>31</v>
      </c>
      <c r="AX444" s="13" t="s">
        <v>69</v>
      </c>
      <c r="AY444" s="157" t="s">
        <v>150</v>
      </c>
    </row>
    <row r="445" spans="2:51" s="13" customFormat="1">
      <c r="B445" s="156"/>
      <c r="D445" s="144" t="s">
        <v>164</v>
      </c>
      <c r="E445" s="157" t="s">
        <v>19</v>
      </c>
      <c r="F445" s="158" t="s">
        <v>610</v>
      </c>
      <c r="H445" s="159">
        <v>-27.413</v>
      </c>
      <c r="I445" s="160"/>
      <c r="L445" s="156"/>
      <c r="M445" s="161"/>
      <c r="T445" s="162"/>
      <c r="AT445" s="157" t="s">
        <v>164</v>
      </c>
      <c r="AU445" s="157" t="s">
        <v>78</v>
      </c>
      <c r="AV445" s="13" t="s">
        <v>78</v>
      </c>
      <c r="AW445" s="13" t="s">
        <v>31</v>
      </c>
      <c r="AX445" s="13" t="s">
        <v>69</v>
      </c>
      <c r="AY445" s="157" t="s">
        <v>150</v>
      </c>
    </row>
    <row r="446" spans="2:51" s="13" customFormat="1">
      <c r="B446" s="156"/>
      <c r="D446" s="144" t="s">
        <v>164</v>
      </c>
      <c r="E446" s="157" t="s">
        <v>19</v>
      </c>
      <c r="F446" s="158" t="s">
        <v>828</v>
      </c>
      <c r="H446" s="159">
        <v>10.904</v>
      </c>
      <c r="I446" s="160"/>
      <c r="L446" s="156"/>
      <c r="M446" s="161"/>
      <c r="T446" s="162"/>
      <c r="AT446" s="157" t="s">
        <v>164</v>
      </c>
      <c r="AU446" s="157" t="s">
        <v>78</v>
      </c>
      <c r="AV446" s="13" t="s">
        <v>78</v>
      </c>
      <c r="AW446" s="13" t="s">
        <v>31</v>
      </c>
      <c r="AX446" s="13" t="s">
        <v>69</v>
      </c>
      <c r="AY446" s="157" t="s">
        <v>150</v>
      </c>
    </row>
    <row r="447" spans="2:51" s="13" customFormat="1">
      <c r="B447" s="156"/>
      <c r="D447" s="144" t="s">
        <v>164</v>
      </c>
      <c r="E447" s="157" t="s">
        <v>19</v>
      </c>
      <c r="F447" s="158" t="s">
        <v>829</v>
      </c>
      <c r="H447" s="159">
        <v>50.24</v>
      </c>
      <c r="I447" s="160"/>
      <c r="L447" s="156"/>
      <c r="M447" s="161"/>
      <c r="T447" s="162"/>
      <c r="AT447" s="157" t="s">
        <v>164</v>
      </c>
      <c r="AU447" s="157" t="s">
        <v>78</v>
      </c>
      <c r="AV447" s="13" t="s">
        <v>78</v>
      </c>
      <c r="AW447" s="13" t="s">
        <v>31</v>
      </c>
      <c r="AX447" s="13" t="s">
        <v>69</v>
      </c>
      <c r="AY447" s="157" t="s">
        <v>150</v>
      </c>
    </row>
    <row r="448" spans="2:51" s="13" customFormat="1">
      <c r="B448" s="156"/>
      <c r="D448" s="144" t="s">
        <v>164</v>
      </c>
      <c r="E448" s="157" t="s">
        <v>19</v>
      </c>
      <c r="F448" s="158" t="s">
        <v>830</v>
      </c>
      <c r="H448" s="159">
        <v>-11.44</v>
      </c>
      <c r="I448" s="160"/>
      <c r="L448" s="156"/>
      <c r="M448" s="161"/>
      <c r="T448" s="162"/>
      <c r="AT448" s="157" t="s">
        <v>164</v>
      </c>
      <c r="AU448" s="157" t="s">
        <v>78</v>
      </c>
      <c r="AV448" s="13" t="s">
        <v>78</v>
      </c>
      <c r="AW448" s="13" t="s">
        <v>31</v>
      </c>
      <c r="AX448" s="13" t="s">
        <v>69</v>
      </c>
      <c r="AY448" s="157" t="s">
        <v>150</v>
      </c>
    </row>
    <row r="449" spans="2:51" s="13" customFormat="1">
      <c r="B449" s="156"/>
      <c r="D449" s="144" t="s">
        <v>164</v>
      </c>
      <c r="E449" s="157" t="s">
        <v>19</v>
      </c>
      <c r="F449" s="158" t="s">
        <v>831</v>
      </c>
      <c r="H449" s="159">
        <v>2.2400000000000002</v>
      </c>
      <c r="I449" s="160"/>
      <c r="L449" s="156"/>
      <c r="M449" s="161"/>
      <c r="T449" s="162"/>
      <c r="AT449" s="157" t="s">
        <v>164</v>
      </c>
      <c r="AU449" s="157" t="s">
        <v>78</v>
      </c>
      <c r="AV449" s="13" t="s">
        <v>78</v>
      </c>
      <c r="AW449" s="13" t="s">
        <v>31</v>
      </c>
      <c r="AX449" s="13" t="s">
        <v>69</v>
      </c>
      <c r="AY449" s="157" t="s">
        <v>150</v>
      </c>
    </row>
    <row r="450" spans="2:51" s="12" customFormat="1">
      <c r="B450" s="150"/>
      <c r="D450" s="144" t="s">
        <v>164</v>
      </c>
      <c r="E450" s="151" t="s">
        <v>19</v>
      </c>
      <c r="F450" s="152" t="s">
        <v>355</v>
      </c>
      <c r="H450" s="151" t="s">
        <v>19</v>
      </c>
      <c r="I450" s="153"/>
      <c r="L450" s="150"/>
      <c r="M450" s="154"/>
      <c r="T450" s="155"/>
      <c r="AT450" s="151" t="s">
        <v>164</v>
      </c>
      <c r="AU450" s="151" t="s">
        <v>78</v>
      </c>
      <c r="AV450" s="12" t="s">
        <v>76</v>
      </c>
      <c r="AW450" s="12" t="s">
        <v>31</v>
      </c>
      <c r="AX450" s="12" t="s">
        <v>69</v>
      </c>
      <c r="AY450" s="151" t="s">
        <v>150</v>
      </c>
    </row>
    <row r="451" spans="2:51" s="13" customFormat="1">
      <c r="B451" s="156"/>
      <c r="D451" s="144" t="s">
        <v>164</v>
      </c>
      <c r="E451" s="157" t="s">
        <v>19</v>
      </c>
      <c r="F451" s="158" t="s">
        <v>832</v>
      </c>
      <c r="H451" s="159">
        <v>221.54</v>
      </c>
      <c r="I451" s="160"/>
      <c r="L451" s="156"/>
      <c r="M451" s="161"/>
      <c r="T451" s="162"/>
      <c r="AT451" s="157" t="s">
        <v>164</v>
      </c>
      <c r="AU451" s="157" t="s">
        <v>78</v>
      </c>
      <c r="AV451" s="13" t="s">
        <v>78</v>
      </c>
      <c r="AW451" s="13" t="s">
        <v>31</v>
      </c>
      <c r="AX451" s="13" t="s">
        <v>69</v>
      </c>
      <c r="AY451" s="157" t="s">
        <v>150</v>
      </c>
    </row>
    <row r="452" spans="2:51" s="13" customFormat="1">
      <c r="B452" s="156"/>
      <c r="D452" s="144" t="s">
        <v>164</v>
      </c>
      <c r="E452" s="157" t="s">
        <v>19</v>
      </c>
      <c r="F452" s="158" t="s">
        <v>614</v>
      </c>
      <c r="H452" s="159">
        <v>-19.98</v>
      </c>
      <c r="I452" s="160"/>
      <c r="L452" s="156"/>
      <c r="M452" s="161"/>
      <c r="T452" s="162"/>
      <c r="AT452" s="157" t="s">
        <v>164</v>
      </c>
      <c r="AU452" s="157" t="s">
        <v>78</v>
      </c>
      <c r="AV452" s="13" t="s">
        <v>78</v>
      </c>
      <c r="AW452" s="13" t="s">
        <v>31</v>
      </c>
      <c r="AX452" s="13" t="s">
        <v>69</v>
      </c>
      <c r="AY452" s="157" t="s">
        <v>150</v>
      </c>
    </row>
    <row r="453" spans="2:51" s="13" customFormat="1">
      <c r="B453" s="156"/>
      <c r="D453" s="144" t="s">
        <v>164</v>
      </c>
      <c r="E453" s="157" t="s">
        <v>19</v>
      </c>
      <c r="F453" s="158" t="s">
        <v>833</v>
      </c>
      <c r="H453" s="159">
        <v>7.056</v>
      </c>
      <c r="I453" s="160"/>
      <c r="L453" s="156"/>
      <c r="M453" s="161"/>
      <c r="T453" s="162"/>
      <c r="AT453" s="157" t="s">
        <v>164</v>
      </c>
      <c r="AU453" s="157" t="s">
        <v>78</v>
      </c>
      <c r="AV453" s="13" t="s">
        <v>78</v>
      </c>
      <c r="AW453" s="13" t="s">
        <v>31</v>
      </c>
      <c r="AX453" s="13" t="s">
        <v>69</v>
      </c>
      <c r="AY453" s="157" t="s">
        <v>150</v>
      </c>
    </row>
    <row r="454" spans="2:51" s="13" customFormat="1">
      <c r="B454" s="156"/>
      <c r="D454" s="144" t="s">
        <v>164</v>
      </c>
      <c r="E454" s="157" t="s">
        <v>19</v>
      </c>
      <c r="F454" s="158" t="s">
        <v>615</v>
      </c>
      <c r="H454" s="159">
        <v>220.48</v>
      </c>
      <c r="I454" s="160"/>
      <c r="L454" s="156"/>
      <c r="M454" s="161"/>
      <c r="T454" s="162"/>
      <c r="AT454" s="157" t="s">
        <v>164</v>
      </c>
      <c r="AU454" s="157" t="s">
        <v>78</v>
      </c>
      <c r="AV454" s="13" t="s">
        <v>78</v>
      </c>
      <c r="AW454" s="13" t="s">
        <v>31</v>
      </c>
      <c r="AX454" s="13" t="s">
        <v>69</v>
      </c>
      <c r="AY454" s="157" t="s">
        <v>150</v>
      </c>
    </row>
    <row r="455" spans="2:51" s="13" customFormat="1">
      <c r="B455" s="156"/>
      <c r="D455" s="144" t="s">
        <v>164</v>
      </c>
      <c r="E455" s="157" t="s">
        <v>19</v>
      </c>
      <c r="F455" s="158" t="s">
        <v>616</v>
      </c>
      <c r="H455" s="159">
        <v>-66.959999999999994</v>
      </c>
      <c r="I455" s="160"/>
      <c r="L455" s="156"/>
      <c r="M455" s="161"/>
      <c r="T455" s="162"/>
      <c r="AT455" s="157" t="s">
        <v>164</v>
      </c>
      <c r="AU455" s="157" t="s">
        <v>78</v>
      </c>
      <c r="AV455" s="13" t="s">
        <v>78</v>
      </c>
      <c r="AW455" s="13" t="s">
        <v>31</v>
      </c>
      <c r="AX455" s="13" t="s">
        <v>69</v>
      </c>
      <c r="AY455" s="157" t="s">
        <v>150</v>
      </c>
    </row>
    <row r="456" spans="2:51" s="13" customFormat="1">
      <c r="B456" s="156"/>
      <c r="D456" s="144" t="s">
        <v>164</v>
      </c>
      <c r="E456" s="157" t="s">
        <v>19</v>
      </c>
      <c r="F456" s="158" t="s">
        <v>834</v>
      </c>
      <c r="H456" s="159">
        <v>12.864000000000001</v>
      </c>
      <c r="I456" s="160"/>
      <c r="L456" s="156"/>
      <c r="M456" s="161"/>
      <c r="T456" s="162"/>
      <c r="AT456" s="157" t="s">
        <v>164</v>
      </c>
      <c r="AU456" s="157" t="s">
        <v>78</v>
      </c>
      <c r="AV456" s="13" t="s">
        <v>78</v>
      </c>
      <c r="AW456" s="13" t="s">
        <v>31</v>
      </c>
      <c r="AX456" s="13" t="s">
        <v>69</v>
      </c>
      <c r="AY456" s="157" t="s">
        <v>150</v>
      </c>
    </row>
    <row r="457" spans="2:51" s="13" customFormat="1">
      <c r="B457" s="156"/>
      <c r="D457" s="144" t="s">
        <v>164</v>
      </c>
      <c r="E457" s="157" t="s">
        <v>19</v>
      </c>
      <c r="F457" s="158" t="s">
        <v>617</v>
      </c>
      <c r="H457" s="159">
        <v>54.25</v>
      </c>
      <c r="I457" s="160"/>
      <c r="L457" s="156"/>
      <c r="M457" s="161"/>
      <c r="T457" s="162"/>
      <c r="AT457" s="157" t="s">
        <v>164</v>
      </c>
      <c r="AU457" s="157" t="s">
        <v>78</v>
      </c>
      <c r="AV457" s="13" t="s">
        <v>78</v>
      </c>
      <c r="AW457" s="13" t="s">
        <v>31</v>
      </c>
      <c r="AX457" s="13" t="s">
        <v>69</v>
      </c>
      <c r="AY457" s="157" t="s">
        <v>150</v>
      </c>
    </row>
    <row r="458" spans="2:51" s="13" customFormat="1">
      <c r="B458" s="156"/>
      <c r="D458" s="144" t="s">
        <v>164</v>
      </c>
      <c r="E458" s="157" t="s">
        <v>19</v>
      </c>
      <c r="F458" s="158" t="s">
        <v>618</v>
      </c>
      <c r="H458" s="159">
        <v>-10.8</v>
      </c>
      <c r="I458" s="160"/>
      <c r="L458" s="156"/>
      <c r="M458" s="161"/>
      <c r="T458" s="162"/>
      <c r="AT458" s="157" t="s">
        <v>164</v>
      </c>
      <c r="AU458" s="157" t="s">
        <v>78</v>
      </c>
      <c r="AV458" s="13" t="s">
        <v>78</v>
      </c>
      <c r="AW458" s="13" t="s">
        <v>31</v>
      </c>
      <c r="AX458" s="13" t="s">
        <v>69</v>
      </c>
      <c r="AY458" s="157" t="s">
        <v>150</v>
      </c>
    </row>
    <row r="459" spans="2:51" s="13" customFormat="1">
      <c r="B459" s="156"/>
      <c r="D459" s="144" t="s">
        <v>164</v>
      </c>
      <c r="E459" s="157" t="s">
        <v>19</v>
      </c>
      <c r="F459" s="158" t="s">
        <v>835</v>
      </c>
      <c r="H459" s="159">
        <v>2.1120000000000001</v>
      </c>
      <c r="I459" s="160"/>
      <c r="L459" s="156"/>
      <c r="M459" s="161"/>
      <c r="T459" s="162"/>
      <c r="AT459" s="157" t="s">
        <v>164</v>
      </c>
      <c r="AU459" s="157" t="s">
        <v>78</v>
      </c>
      <c r="AV459" s="13" t="s">
        <v>78</v>
      </c>
      <c r="AW459" s="13" t="s">
        <v>31</v>
      </c>
      <c r="AX459" s="13" t="s">
        <v>69</v>
      </c>
      <c r="AY459" s="157" t="s">
        <v>150</v>
      </c>
    </row>
    <row r="460" spans="2:51" s="13" customFormat="1">
      <c r="B460" s="156"/>
      <c r="D460" s="144" t="s">
        <v>164</v>
      </c>
      <c r="E460" s="157" t="s">
        <v>19</v>
      </c>
      <c r="F460" s="158" t="s">
        <v>619</v>
      </c>
      <c r="H460" s="159">
        <v>50.84</v>
      </c>
      <c r="I460" s="160"/>
      <c r="L460" s="156"/>
      <c r="M460" s="161"/>
      <c r="T460" s="162"/>
      <c r="AT460" s="157" t="s">
        <v>164</v>
      </c>
      <c r="AU460" s="157" t="s">
        <v>78</v>
      </c>
      <c r="AV460" s="13" t="s">
        <v>78</v>
      </c>
      <c r="AW460" s="13" t="s">
        <v>31</v>
      </c>
      <c r="AX460" s="13" t="s">
        <v>69</v>
      </c>
      <c r="AY460" s="157" t="s">
        <v>150</v>
      </c>
    </row>
    <row r="461" spans="2:51" s="13" customFormat="1">
      <c r="B461" s="156"/>
      <c r="D461" s="144" t="s">
        <v>164</v>
      </c>
      <c r="E461" s="157" t="s">
        <v>19</v>
      </c>
      <c r="F461" s="158" t="s">
        <v>618</v>
      </c>
      <c r="H461" s="159">
        <v>-10.8</v>
      </c>
      <c r="I461" s="160"/>
      <c r="L461" s="156"/>
      <c r="M461" s="161"/>
      <c r="T461" s="162"/>
      <c r="AT461" s="157" t="s">
        <v>164</v>
      </c>
      <c r="AU461" s="157" t="s">
        <v>78</v>
      </c>
      <c r="AV461" s="13" t="s">
        <v>78</v>
      </c>
      <c r="AW461" s="13" t="s">
        <v>31</v>
      </c>
      <c r="AX461" s="13" t="s">
        <v>69</v>
      </c>
      <c r="AY461" s="157" t="s">
        <v>150</v>
      </c>
    </row>
    <row r="462" spans="2:51" s="13" customFormat="1">
      <c r="B462" s="156"/>
      <c r="D462" s="144" t="s">
        <v>164</v>
      </c>
      <c r="E462" s="157" t="s">
        <v>19</v>
      </c>
      <c r="F462" s="158" t="s">
        <v>835</v>
      </c>
      <c r="H462" s="159">
        <v>2.1120000000000001</v>
      </c>
      <c r="I462" s="160"/>
      <c r="L462" s="156"/>
      <c r="M462" s="161"/>
      <c r="T462" s="162"/>
      <c r="AT462" s="157" t="s">
        <v>164</v>
      </c>
      <c r="AU462" s="157" t="s">
        <v>78</v>
      </c>
      <c r="AV462" s="13" t="s">
        <v>78</v>
      </c>
      <c r="AW462" s="13" t="s">
        <v>31</v>
      </c>
      <c r="AX462" s="13" t="s">
        <v>69</v>
      </c>
      <c r="AY462" s="157" t="s">
        <v>150</v>
      </c>
    </row>
    <row r="463" spans="2:51" s="12" customFormat="1">
      <c r="B463" s="150"/>
      <c r="D463" s="144" t="s">
        <v>164</v>
      </c>
      <c r="E463" s="151" t="s">
        <v>19</v>
      </c>
      <c r="F463" s="152" t="s">
        <v>620</v>
      </c>
      <c r="H463" s="151" t="s">
        <v>19</v>
      </c>
      <c r="I463" s="153"/>
      <c r="L463" s="150"/>
      <c r="M463" s="154"/>
      <c r="T463" s="155"/>
      <c r="AT463" s="151" t="s">
        <v>164</v>
      </c>
      <c r="AU463" s="151" t="s">
        <v>78</v>
      </c>
      <c r="AV463" s="12" t="s">
        <v>76</v>
      </c>
      <c r="AW463" s="12" t="s">
        <v>31</v>
      </c>
      <c r="AX463" s="12" t="s">
        <v>69</v>
      </c>
      <c r="AY463" s="151" t="s">
        <v>150</v>
      </c>
    </row>
    <row r="464" spans="2:51" s="13" customFormat="1">
      <c r="B464" s="156"/>
      <c r="D464" s="144" t="s">
        <v>164</v>
      </c>
      <c r="E464" s="157" t="s">
        <v>19</v>
      </c>
      <c r="F464" s="158" t="s">
        <v>836</v>
      </c>
      <c r="H464" s="159">
        <v>194.54</v>
      </c>
      <c r="I464" s="160"/>
      <c r="L464" s="156"/>
      <c r="M464" s="161"/>
      <c r="T464" s="162"/>
      <c r="AT464" s="157" t="s">
        <v>164</v>
      </c>
      <c r="AU464" s="157" t="s">
        <v>78</v>
      </c>
      <c r="AV464" s="13" t="s">
        <v>78</v>
      </c>
      <c r="AW464" s="13" t="s">
        <v>31</v>
      </c>
      <c r="AX464" s="13" t="s">
        <v>69</v>
      </c>
      <c r="AY464" s="157" t="s">
        <v>150</v>
      </c>
    </row>
    <row r="465" spans="2:51" s="13" customFormat="1">
      <c r="B465" s="156"/>
      <c r="D465" s="144" t="s">
        <v>164</v>
      </c>
      <c r="E465" s="157" t="s">
        <v>19</v>
      </c>
      <c r="F465" s="158" t="s">
        <v>837</v>
      </c>
      <c r="H465" s="159">
        <v>-3.3149999999999999</v>
      </c>
      <c r="I465" s="160"/>
      <c r="L465" s="156"/>
      <c r="M465" s="161"/>
      <c r="T465" s="162"/>
      <c r="AT465" s="157" t="s">
        <v>164</v>
      </c>
      <c r="AU465" s="157" t="s">
        <v>78</v>
      </c>
      <c r="AV465" s="13" t="s">
        <v>78</v>
      </c>
      <c r="AW465" s="13" t="s">
        <v>31</v>
      </c>
      <c r="AX465" s="13" t="s">
        <v>69</v>
      </c>
      <c r="AY465" s="157" t="s">
        <v>150</v>
      </c>
    </row>
    <row r="466" spans="2:51" s="13" customFormat="1">
      <c r="B466" s="156"/>
      <c r="D466" s="144" t="s">
        <v>164</v>
      </c>
      <c r="E466" s="157" t="s">
        <v>19</v>
      </c>
      <c r="F466" s="158" t="s">
        <v>623</v>
      </c>
      <c r="H466" s="159">
        <v>-39.6</v>
      </c>
      <c r="I466" s="160"/>
      <c r="L466" s="156"/>
      <c r="M466" s="161"/>
      <c r="T466" s="162"/>
      <c r="AT466" s="157" t="s">
        <v>164</v>
      </c>
      <c r="AU466" s="157" t="s">
        <v>78</v>
      </c>
      <c r="AV466" s="13" t="s">
        <v>78</v>
      </c>
      <c r="AW466" s="13" t="s">
        <v>31</v>
      </c>
      <c r="AX466" s="13" t="s">
        <v>69</v>
      </c>
      <c r="AY466" s="157" t="s">
        <v>150</v>
      </c>
    </row>
    <row r="467" spans="2:51" s="13" customFormat="1">
      <c r="B467" s="156"/>
      <c r="D467" s="144" t="s">
        <v>164</v>
      </c>
      <c r="E467" s="157" t="s">
        <v>19</v>
      </c>
      <c r="F467" s="158" t="s">
        <v>838</v>
      </c>
      <c r="H467" s="159">
        <v>8.2080000000000002</v>
      </c>
      <c r="I467" s="160"/>
      <c r="L467" s="156"/>
      <c r="M467" s="161"/>
      <c r="T467" s="162"/>
      <c r="AT467" s="157" t="s">
        <v>164</v>
      </c>
      <c r="AU467" s="157" t="s">
        <v>78</v>
      </c>
      <c r="AV467" s="13" t="s">
        <v>78</v>
      </c>
      <c r="AW467" s="13" t="s">
        <v>31</v>
      </c>
      <c r="AX467" s="13" t="s">
        <v>69</v>
      </c>
      <c r="AY467" s="157" t="s">
        <v>150</v>
      </c>
    </row>
    <row r="468" spans="2:51" s="12" customFormat="1">
      <c r="B468" s="150"/>
      <c r="D468" s="144" t="s">
        <v>164</v>
      </c>
      <c r="E468" s="151" t="s">
        <v>19</v>
      </c>
      <c r="F468" s="152" t="s">
        <v>366</v>
      </c>
      <c r="H468" s="151" t="s">
        <v>19</v>
      </c>
      <c r="I468" s="153"/>
      <c r="L468" s="150"/>
      <c r="M468" s="154"/>
      <c r="T468" s="155"/>
      <c r="AT468" s="151" t="s">
        <v>164</v>
      </c>
      <c r="AU468" s="151" t="s">
        <v>78</v>
      </c>
      <c r="AV468" s="12" t="s">
        <v>76</v>
      </c>
      <c r="AW468" s="12" t="s">
        <v>31</v>
      </c>
      <c r="AX468" s="12" t="s">
        <v>69</v>
      </c>
      <c r="AY468" s="151" t="s">
        <v>150</v>
      </c>
    </row>
    <row r="469" spans="2:51" s="13" customFormat="1">
      <c r="B469" s="156"/>
      <c r="D469" s="144" t="s">
        <v>164</v>
      </c>
      <c r="E469" s="157" t="s">
        <v>19</v>
      </c>
      <c r="F469" s="158" t="s">
        <v>624</v>
      </c>
      <c r="H469" s="159">
        <v>26.84</v>
      </c>
      <c r="I469" s="160"/>
      <c r="L469" s="156"/>
      <c r="M469" s="161"/>
      <c r="T469" s="162"/>
      <c r="AT469" s="157" t="s">
        <v>164</v>
      </c>
      <c r="AU469" s="157" t="s">
        <v>78</v>
      </c>
      <c r="AV469" s="13" t="s">
        <v>78</v>
      </c>
      <c r="AW469" s="13" t="s">
        <v>31</v>
      </c>
      <c r="AX469" s="13" t="s">
        <v>69</v>
      </c>
      <c r="AY469" s="157" t="s">
        <v>150</v>
      </c>
    </row>
    <row r="470" spans="2:51" s="13" customFormat="1">
      <c r="B470" s="156"/>
      <c r="D470" s="144" t="s">
        <v>164</v>
      </c>
      <c r="E470" s="157" t="s">
        <v>19</v>
      </c>
      <c r="F470" s="158" t="s">
        <v>625</v>
      </c>
      <c r="H470" s="159">
        <v>-12.78</v>
      </c>
      <c r="I470" s="160"/>
      <c r="L470" s="156"/>
      <c r="M470" s="161"/>
      <c r="T470" s="162"/>
      <c r="AT470" s="157" t="s">
        <v>164</v>
      </c>
      <c r="AU470" s="157" t="s">
        <v>78</v>
      </c>
      <c r="AV470" s="13" t="s">
        <v>78</v>
      </c>
      <c r="AW470" s="13" t="s">
        <v>31</v>
      </c>
      <c r="AX470" s="13" t="s">
        <v>69</v>
      </c>
      <c r="AY470" s="157" t="s">
        <v>150</v>
      </c>
    </row>
    <row r="471" spans="2:51" s="13" customFormat="1">
      <c r="B471" s="156"/>
      <c r="D471" s="144" t="s">
        <v>164</v>
      </c>
      <c r="E471" s="157" t="s">
        <v>19</v>
      </c>
      <c r="F471" s="158" t="s">
        <v>839</v>
      </c>
      <c r="H471" s="159">
        <v>3.6960000000000002</v>
      </c>
      <c r="I471" s="160"/>
      <c r="L471" s="156"/>
      <c r="M471" s="161"/>
      <c r="T471" s="162"/>
      <c r="AT471" s="157" t="s">
        <v>164</v>
      </c>
      <c r="AU471" s="157" t="s">
        <v>78</v>
      </c>
      <c r="AV471" s="13" t="s">
        <v>78</v>
      </c>
      <c r="AW471" s="13" t="s">
        <v>31</v>
      </c>
      <c r="AX471" s="13" t="s">
        <v>69</v>
      </c>
      <c r="AY471" s="157" t="s">
        <v>150</v>
      </c>
    </row>
    <row r="472" spans="2:51" s="13" customFormat="1">
      <c r="B472" s="156"/>
      <c r="D472" s="144" t="s">
        <v>164</v>
      </c>
      <c r="E472" s="157" t="s">
        <v>19</v>
      </c>
      <c r="F472" s="158" t="s">
        <v>626</v>
      </c>
      <c r="H472" s="159">
        <v>1.575</v>
      </c>
      <c r="I472" s="160"/>
      <c r="L472" s="156"/>
      <c r="M472" s="161"/>
      <c r="T472" s="162"/>
      <c r="AT472" s="157" t="s">
        <v>164</v>
      </c>
      <c r="AU472" s="157" t="s">
        <v>78</v>
      </c>
      <c r="AV472" s="13" t="s">
        <v>78</v>
      </c>
      <c r="AW472" s="13" t="s">
        <v>31</v>
      </c>
      <c r="AX472" s="13" t="s">
        <v>69</v>
      </c>
      <c r="AY472" s="157" t="s">
        <v>150</v>
      </c>
    </row>
    <row r="473" spans="2:51" s="13" customFormat="1">
      <c r="B473" s="156"/>
      <c r="D473" s="144" t="s">
        <v>164</v>
      </c>
      <c r="E473" s="157" t="s">
        <v>19</v>
      </c>
      <c r="F473" s="158" t="s">
        <v>840</v>
      </c>
      <c r="H473" s="159">
        <v>106.65</v>
      </c>
      <c r="I473" s="160"/>
      <c r="L473" s="156"/>
      <c r="M473" s="161"/>
      <c r="T473" s="162"/>
      <c r="AT473" s="157" t="s">
        <v>164</v>
      </c>
      <c r="AU473" s="157" t="s">
        <v>78</v>
      </c>
      <c r="AV473" s="13" t="s">
        <v>78</v>
      </c>
      <c r="AW473" s="13" t="s">
        <v>31</v>
      </c>
      <c r="AX473" s="13" t="s">
        <v>69</v>
      </c>
      <c r="AY473" s="157" t="s">
        <v>150</v>
      </c>
    </row>
    <row r="474" spans="2:51" s="13" customFormat="1">
      <c r="B474" s="156"/>
      <c r="D474" s="144" t="s">
        <v>164</v>
      </c>
      <c r="E474" s="157" t="s">
        <v>19</v>
      </c>
      <c r="F474" s="158" t="s">
        <v>628</v>
      </c>
      <c r="H474" s="159">
        <v>-18</v>
      </c>
      <c r="I474" s="160"/>
      <c r="L474" s="156"/>
      <c r="M474" s="161"/>
      <c r="T474" s="162"/>
      <c r="AT474" s="157" t="s">
        <v>164</v>
      </c>
      <c r="AU474" s="157" t="s">
        <v>78</v>
      </c>
      <c r="AV474" s="13" t="s">
        <v>78</v>
      </c>
      <c r="AW474" s="13" t="s">
        <v>31</v>
      </c>
      <c r="AX474" s="13" t="s">
        <v>69</v>
      </c>
      <c r="AY474" s="157" t="s">
        <v>150</v>
      </c>
    </row>
    <row r="475" spans="2:51" s="13" customFormat="1">
      <c r="B475" s="156"/>
      <c r="D475" s="144" t="s">
        <v>164</v>
      </c>
      <c r="E475" s="157" t="s">
        <v>19</v>
      </c>
      <c r="F475" s="158" t="s">
        <v>841</v>
      </c>
      <c r="H475" s="159">
        <v>5.5679999999999996</v>
      </c>
      <c r="I475" s="160"/>
      <c r="L475" s="156"/>
      <c r="M475" s="161"/>
      <c r="T475" s="162"/>
      <c r="AT475" s="157" t="s">
        <v>164</v>
      </c>
      <c r="AU475" s="157" t="s">
        <v>78</v>
      </c>
      <c r="AV475" s="13" t="s">
        <v>78</v>
      </c>
      <c r="AW475" s="13" t="s">
        <v>31</v>
      </c>
      <c r="AX475" s="13" t="s">
        <v>69</v>
      </c>
      <c r="AY475" s="157" t="s">
        <v>150</v>
      </c>
    </row>
    <row r="476" spans="2:51" s="13" customFormat="1">
      <c r="B476" s="156"/>
      <c r="D476" s="144" t="s">
        <v>164</v>
      </c>
      <c r="E476" s="157" t="s">
        <v>19</v>
      </c>
      <c r="F476" s="158" t="s">
        <v>842</v>
      </c>
      <c r="H476" s="159">
        <v>7.32</v>
      </c>
      <c r="I476" s="160"/>
      <c r="L476" s="156"/>
      <c r="M476" s="161"/>
      <c r="T476" s="162"/>
      <c r="AT476" s="157" t="s">
        <v>164</v>
      </c>
      <c r="AU476" s="157" t="s">
        <v>78</v>
      </c>
      <c r="AV476" s="13" t="s">
        <v>78</v>
      </c>
      <c r="AW476" s="13" t="s">
        <v>31</v>
      </c>
      <c r="AX476" s="13" t="s">
        <v>69</v>
      </c>
      <c r="AY476" s="157" t="s">
        <v>150</v>
      </c>
    </row>
    <row r="477" spans="2:51" s="13" customFormat="1">
      <c r="B477" s="156"/>
      <c r="D477" s="144" t="s">
        <v>164</v>
      </c>
      <c r="E477" s="157" t="s">
        <v>19</v>
      </c>
      <c r="F477" s="158" t="s">
        <v>630</v>
      </c>
      <c r="H477" s="159">
        <v>37.82</v>
      </c>
      <c r="I477" s="160"/>
      <c r="L477" s="156"/>
      <c r="M477" s="161"/>
      <c r="T477" s="162"/>
      <c r="AT477" s="157" t="s">
        <v>164</v>
      </c>
      <c r="AU477" s="157" t="s">
        <v>78</v>
      </c>
      <c r="AV477" s="13" t="s">
        <v>78</v>
      </c>
      <c r="AW477" s="13" t="s">
        <v>31</v>
      </c>
      <c r="AX477" s="13" t="s">
        <v>69</v>
      </c>
      <c r="AY477" s="157" t="s">
        <v>150</v>
      </c>
    </row>
    <row r="478" spans="2:51" s="13" customFormat="1">
      <c r="B478" s="156"/>
      <c r="D478" s="144" t="s">
        <v>164</v>
      </c>
      <c r="E478" s="157" t="s">
        <v>19</v>
      </c>
      <c r="F478" s="158" t="s">
        <v>625</v>
      </c>
      <c r="H478" s="159">
        <v>-12.78</v>
      </c>
      <c r="I478" s="160"/>
      <c r="L478" s="156"/>
      <c r="M478" s="161"/>
      <c r="T478" s="162"/>
      <c r="AT478" s="157" t="s">
        <v>164</v>
      </c>
      <c r="AU478" s="157" t="s">
        <v>78</v>
      </c>
      <c r="AV478" s="13" t="s">
        <v>78</v>
      </c>
      <c r="AW478" s="13" t="s">
        <v>31</v>
      </c>
      <c r="AX478" s="13" t="s">
        <v>69</v>
      </c>
      <c r="AY478" s="157" t="s">
        <v>150</v>
      </c>
    </row>
    <row r="479" spans="2:51" s="13" customFormat="1">
      <c r="B479" s="156"/>
      <c r="D479" s="144" t="s">
        <v>164</v>
      </c>
      <c r="E479" s="157" t="s">
        <v>19</v>
      </c>
      <c r="F479" s="158" t="s">
        <v>839</v>
      </c>
      <c r="H479" s="159">
        <v>3.6960000000000002</v>
      </c>
      <c r="I479" s="160"/>
      <c r="L479" s="156"/>
      <c r="M479" s="161"/>
      <c r="T479" s="162"/>
      <c r="AT479" s="157" t="s">
        <v>164</v>
      </c>
      <c r="AU479" s="157" t="s">
        <v>78</v>
      </c>
      <c r="AV479" s="13" t="s">
        <v>78</v>
      </c>
      <c r="AW479" s="13" t="s">
        <v>31</v>
      </c>
      <c r="AX479" s="13" t="s">
        <v>69</v>
      </c>
      <c r="AY479" s="157" t="s">
        <v>150</v>
      </c>
    </row>
    <row r="480" spans="2:51" s="12" customFormat="1">
      <c r="B480" s="150"/>
      <c r="D480" s="144" t="s">
        <v>164</v>
      </c>
      <c r="E480" s="151" t="s">
        <v>19</v>
      </c>
      <c r="F480" s="152" t="s">
        <v>375</v>
      </c>
      <c r="H480" s="151" t="s">
        <v>19</v>
      </c>
      <c r="I480" s="153"/>
      <c r="L480" s="150"/>
      <c r="M480" s="154"/>
      <c r="T480" s="155"/>
      <c r="AT480" s="151" t="s">
        <v>164</v>
      </c>
      <c r="AU480" s="151" t="s">
        <v>78</v>
      </c>
      <c r="AV480" s="12" t="s">
        <v>76</v>
      </c>
      <c r="AW480" s="12" t="s">
        <v>31</v>
      </c>
      <c r="AX480" s="12" t="s">
        <v>69</v>
      </c>
      <c r="AY480" s="151" t="s">
        <v>150</v>
      </c>
    </row>
    <row r="481" spans="2:65" s="13" customFormat="1">
      <c r="B481" s="156"/>
      <c r="D481" s="144" t="s">
        <v>164</v>
      </c>
      <c r="E481" s="157" t="s">
        <v>19</v>
      </c>
      <c r="F481" s="158" t="s">
        <v>843</v>
      </c>
      <c r="H481" s="159">
        <v>10.34</v>
      </c>
      <c r="I481" s="160"/>
      <c r="L481" s="156"/>
      <c r="M481" s="161"/>
      <c r="T481" s="162"/>
      <c r="AT481" s="157" t="s">
        <v>164</v>
      </c>
      <c r="AU481" s="157" t="s">
        <v>78</v>
      </c>
      <c r="AV481" s="13" t="s">
        <v>78</v>
      </c>
      <c r="AW481" s="13" t="s">
        <v>31</v>
      </c>
      <c r="AX481" s="13" t="s">
        <v>69</v>
      </c>
      <c r="AY481" s="157" t="s">
        <v>150</v>
      </c>
    </row>
    <row r="482" spans="2:65" s="13" customFormat="1">
      <c r="B482" s="156"/>
      <c r="D482" s="144" t="s">
        <v>164</v>
      </c>
      <c r="E482" s="157" t="s">
        <v>19</v>
      </c>
      <c r="F482" s="158" t="s">
        <v>844</v>
      </c>
      <c r="H482" s="159">
        <v>52.9</v>
      </c>
      <c r="I482" s="160"/>
      <c r="L482" s="156"/>
      <c r="M482" s="161"/>
      <c r="T482" s="162"/>
      <c r="AT482" s="157" t="s">
        <v>164</v>
      </c>
      <c r="AU482" s="157" t="s">
        <v>78</v>
      </c>
      <c r="AV482" s="13" t="s">
        <v>78</v>
      </c>
      <c r="AW482" s="13" t="s">
        <v>31</v>
      </c>
      <c r="AX482" s="13" t="s">
        <v>69</v>
      </c>
      <c r="AY482" s="157" t="s">
        <v>150</v>
      </c>
    </row>
    <row r="483" spans="2:65" s="13" customFormat="1">
      <c r="B483" s="156"/>
      <c r="D483" s="144" t="s">
        <v>164</v>
      </c>
      <c r="E483" s="157" t="s">
        <v>19</v>
      </c>
      <c r="F483" s="158" t="s">
        <v>377</v>
      </c>
      <c r="H483" s="159">
        <v>-13.32</v>
      </c>
      <c r="I483" s="160"/>
      <c r="L483" s="156"/>
      <c r="M483" s="161"/>
      <c r="T483" s="162"/>
      <c r="AT483" s="157" t="s">
        <v>164</v>
      </c>
      <c r="AU483" s="157" t="s">
        <v>78</v>
      </c>
      <c r="AV483" s="13" t="s">
        <v>78</v>
      </c>
      <c r="AW483" s="13" t="s">
        <v>31</v>
      </c>
      <c r="AX483" s="13" t="s">
        <v>69</v>
      </c>
      <c r="AY483" s="157" t="s">
        <v>150</v>
      </c>
    </row>
    <row r="484" spans="2:65" s="13" customFormat="1">
      <c r="B484" s="156"/>
      <c r="D484" s="144" t="s">
        <v>164</v>
      </c>
      <c r="E484" s="157" t="s">
        <v>19</v>
      </c>
      <c r="F484" s="158" t="s">
        <v>845</v>
      </c>
      <c r="H484" s="159">
        <v>2.3359999999999999</v>
      </c>
      <c r="I484" s="160"/>
      <c r="L484" s="156"/>
      <c r="M484" s="161"/>
      <c r="T484" s="162"/>
      <c r="AT484" s="157" t="s">
        <v>164</v>
      </c>
      <c r="AU484" s="157" t="s">
        <v>78</v>
      </c>
      <c r="AV484" s="13" t="s">
        <v>78</v>
      </c>
      <c r="AW484" s="13" t="s">
        <v>31</v>
      </c>
      <c r="AX484" s="13" t="s">
        <v>69</v>
      </c>
      <c r="AY484" s="157" t="s">
        <v>150</v>
      </c>
    </row>
    <row r="485" spans="2:65" s="13" customFormat="1">
      <c r="B485" s="156"/>
      <c r="D485" s="144" t="s">
        <v>164</v>
      </c>
      <c r="E485" s="157" t="s">
        <v>19</v>
      </c>
      <c r="F485" s="158" t="s">
        <v>846</v>
      </c>
      <c r="H485" s="159">
        <v>2.82</v>
      </c>
      <c r="I485" s="160"/>
      <c r="L485" s="156"/>
      <c r="M485" s="161"/>
      <c r="T485" s="162"/>
      <c r="AT485" s="157" t="s">
        <v>164</v>
      </c>
      <c r="AU485" s="157" t="s">
        <v>78</v>
      </c>
      <c r="AV485" s="13" t="s">
        <v>78</v>
      </c>
      <c r="AW485" s="13" t="s">
        <v>31</v>
      </c>
      <c r="AX485" s="13" t="s">
        <v>69</v>
      </c>
      <c r="AY485" s="157" t="s">
        <v>150</v>
      </c>
    </row>
    <row r="486" spans="2:65" s="13" customFormat="1">
      <c r="B486" s="156"/>
      <c r="D486" s="144" t="s">
        <v>164</v>
      </c>
      <c r="E486" s="157" t="s">
        <v>19</v>
      </c>
      <c r="F486" s="158" t="s">
        <v>619</v>
      </c>
      <c r="H486" s="159">
        <v>50.84</v>
      </c>
      <c r="I486" s="160"/>
      <c r="L486" s="156"/>
      <c r="M486" s="161"/>
      <c r="T486" s="162"/>
      <c r="AT486" s="157" t="s">
        <v>164</v>
      </c>
      <c r="AU486" s="157" t="s">
        <v>78</v>
      </c>
      <c r="AV486" s="13" t="s">
        <v>78</v>
      </c>
      <c r="AW486" s="13" t="s">
        <v>31</v>
      </c>
      <c r="AX486" s="13" t="s">
        <v>69</v>
      </c>
      <c r="AY486" s="157" t="s">
        <v>150</v>
      </c>
    </row>
    <row r="487" spans="2:65" s="13" customFormat="1">
      <c r="B487" s="156"/>
      <c r="D487" s="144" t="s">
        <v>164</v>
      </c>
      <c r="E487" s="157" t="s">
        <v>19</v>
      </c>
      <c r="F487" s="158" t="s">
        <v>635</v>
      </c>
      <c r="H487" s="159">
        <v>488.66</v>
      </c>
      <c r="I487" s="160"/>
      <c r="L487" s="156"/>
      <c r="M487" s="161"/>
      <c r="T487" s="162"/>
      <c r="AT487" s="157" t="s">
        <v>164</v>
      </c>
      <c r="AU487" s="157" t="s">
        <v>78</v>
      </c>
      <c r="AV487" s="13" t="s">
        <v>78</v>
      </c>
      <c r="AW487" s="13" t="s">
        <v>31</v>
      </c>
      <c r="AX487" s="13" t="s">
        <v>69</v>
      </c>
      <c r="AY487" s="157" t="s">
        <v>150</v>
      </c>
    </row>
    <row r="488" spans="2:65" s="13" customFormat="1">
      <c r="B488" s="156"/>
      <c r="D488" s="144" t="s">
        <v>164</v>
      </c>
      <c r="E488" s="157" t="s">
        <v>19</v>
      </c>
      <c r="F488" s="158" t="s">
        <v>636</v>
      </c>
      <c r="H488" s="159">
        <v>-131.04</v>
      </c>
      <c r="I488" s="160"/>
      <c r="L488" s="156"/>
      <c r="M488" s="161"/>
      <c r="T488" s="162"/>
      <c r="AT488" s="157" t="s">
        <v>164</v>
      </c>
      <c r="AU488" s="157" t="s">
        <v>78</v>
      </c>
      <c r="AV488" s="13" t="s">
        <v>78</v>
      </c>
      <c r="AW488" s="13" t="s">
        <v>31</v>
      </c>
      <c r="AX488" s="13" t="s">
        <v>69</v>
      </c>
      <c r="AY488" s="157" t="s">
        <v>150</v>
      </c>
    </row>
    <row r="489" spans="2:65" s="13" customFormat="1">
      <c r="B489" s="156"/>
      <c r="D489" s="144" t="s">
        <v>164</v>
      </c>
      <c r="E489" s="157" t="s">
        <v>19</v>
      </c>
      <c r="F489" s="158" t="s">
        <v>847</v>
      </c>
      <c r="H489" s="159">
        <v>28.576000000000001</v>
      </c>
      <c r="I489" s="160"/>
      <c r="L489" s="156"/>
      <c r="M489" s="161"/>
      <c r="T489" s="162"/>
      <c r="AT489" s="157" t="s">
        <v>164</v>
      </c>
      <c r="AU489" s="157" t="s">
        <v>78</v>
      </c>
      <c r="AV489" s="13" t="s">
        <v>78</v>
      </c>
      <c r="AW489" s="13" t="s">
        <v>31</v>
      </c>
      <c r="AX489" s="13" t="s">
        <v>69</v>
      </c>
      <c r="AY489" s="157" t="s">
        <v>150</v>
      </c>
    </row>
    <row r="490" spans="2:65" s="13" customFormat="1">
      <c r="B490" s="156"/>
      <c r="D490" s="144" t="s">
        <v>164</v>
      </c>
      <c r="E490" s="157" t="s">
        <v>19</v>
      </c>
      <c r="F490" s="158" t="s">
        <v>848</v>
      </c>
      <c r="H490" s="159">
        <v>30.6</v>
      </c>
      <c r="I490" s="160"/>
      <c r="L490" s="156"/>
      <c r="M490" s="161"/>
      <c r="T490" s="162"/>
      <c r="AT490" s="157" t="s">
        <v>164</v>
      </c>
      <c r="AU490" s="157" t="s">
        <v>78</v>
      </c>
      <c r="AV490" s="13" t="s">
        <v>78</v>
      </c>
      <c r="AW490" s="13" t="s">
        <v>31</v>
      </c>
      <c r="AX490" s="13" t="s">
        <v>69</v>
      </c>
      <c r="AY490" s="157" t="s">
        <v>150</v>
      </c>
    </row>
    <row r="491" spans="2:65" s="12" customFormat="1">
      <c r="B491" s="150"/>
      <c r="D491" s="144" t="s">
        <v>164</v>
      </c>
      <c r="E491" s="151" t="s">
        <v>19</v>
      </c>
      <c r="F491" s="152" t="s">
        <v>699</v>
      </c>
      <c r="H491" s="151" t="s">
        <v>19</v>
      </c>
      <c r="I491" s="153"/>
      <c r="L491" s="150"/>
      <c r="M491" s="154"/>
      <c r="T491" s="155"/>
      <c r="AT491" s="151" t="s">
        <v>164</v>
      </c>
      <c r="AU491" s="151" t="s">
        <v>78</v>
      </c>
      <c r="AV491" s="12" t="s">
        <v>76</v>
      </c>
      <c r="AW491" s="12" t="s">
        <v>31</v>
      </c>
      <c r="AX491" s="12" t="s">
        <v>69</v>
      </c>
      <c r="AY491" s="151" t="s">
        <v>150</v>
      </c>
    </row>
    <row r="492" spans="2:65" s="13" customFormat="1">
      <c r="B492" s="156"/>
      <c r="D492" s="144" t="s">
        <v>164</v>
      </c>
      <c r="E492" s="157" t="s">
        <v>19</v>
      </c>
      <c r="F492" s="158" t="s">
        <v>849</v>
      </c>
      <c r="H492" s="159">
        <v>18.8</v>
      </c>
      <c r="I492" s="160"/>
      <c r="L492" s="156"/>
      <c r="M492" s="161"/>
      <c r="T492" s="162"/>
      <c r="AT492" s="157" t="s">
        <v>164</v>
      </c>
      <c r="AU492" s="157" t="s">
        <v>78</v>
      </c>
      <c r="AV492" s="13" t="s">
        <v>78</v>
      </c>
      <c r="AW492" s="13" t="s">
        <v>31</v>
      </c>
      <c r="AX492" s="13" t="s">
        <v>69</v>
      </c>
      <c r="AY492" s="157" t="s">
        <v>150</v>
      </c>
    </row>
    <row r="493" spans="2:65" s="14" customFormat="1">
      <c r="B493" s="163"/>
      <c r="D493" s="144" t="s">
        <v>164</v>
      </c>
      <c r="E493" s="164" t="s">
        <v>19</v>
      </c>
      <c r="F493" s="165" t="s">
        <v>171</v>
      </c>
      <c r="H493" s="166">
        <v>1629.104</v>
      </c>
      <c r="I493" s="167"/>
      <c r="L493" s="163"/>
      <c r="M493" s="168"/>
      <c r="T493" s="169"/>
      <c r="AT493" s="164" t="s">
        <v>164</v>
      </c>
      <c r="AU493" s="164" t="s">
        <v>78</v>
      </c>
      <c r="AV493" s="14" t="s">
        <v>158</v>
      </c>
      <c r="AW493" s="14" t="s">
        <v>31</v>
      </c>
      <c r="AX493" s="14" t="s">
        <v>76</v>
      </c>
      <c r="AY493" s="164" t="s">
        <v>150</v>
      </c>
    </row>
    <row r="494" spans="2:65" s="1" customFormat="1" ht="16.5" customHeight="1">
      <c r="B494" s="32"/>
      <c r="C494" s="131" t="s">
        <v>409</v>
      </c>
      <c r="D494" s="131" t="s">
        <v>153</v>
      </c>
      <c r="E494" s="132" t="s">
        <v>850</v>
      </c>
      <c r="F494" s="133" t="s">
        <v>851</v>
      </c>
      <c r="G494" s="134" t="s">
        <v>156</v>
      </c>
      <c r="H494" s="135">
        <v>1504.345</v>
      </c>
      <c r="I494" s="136"/>
      <c r="J494" s="137">
        <f>ROUND(I494*H494,2)</f>
        <v>0</v>
      </c>
      <c r="K494" s="133" t="s">
        <v>157</v>
      </c>
      <c r="L494" s="32"/>
      <c r="M494" s="138" t="s">
        <v>19</v>
      </c>
      <c r="N494" s="139" t="s">
        <v>40</v>
      </c>
      <c r="P494" s="140">
        <f>O494*H494</f>
        <v>0</v>
      </c>
      <c r="Q494" s="140">
        <v>4.5799999999999999E-3</v>
      </c>
      <c r="R494" s="140">
        <f>Q494*H494</f>
        <v>6.8899001000000002</v>
      </c>
      <c r="S494" s="140">
        <v>0</v>
      </c>
      <c r="T494" s="141">
        <f>S494*H494</f>
        <v>0</v>
      </c>
      <c r="AR494" s="142" t="s">
        <v>158</v>
      </c>
      <c r="AT494" s="142" t="s">
        <v>153</v>
      </c>
      <c r="AU494" s="142" t="s">
        <v>78</v>
      </c>
      <c r="AY494" s="17" t="s">
        <v>150</v>
      </c>
      <c r="BE494" s="143">
        <f>IF(N494="základní",J494,0)</f>
        <v>0</v>
      </c>
      <c r="BF494" s="143">
        <f>IF(N494="snížená",J494,0)</f>
        <v>0</v>
      </c>
      <c r="BG494" s="143">
        <f>IF(N494="zákl. přenesená",J494,0)</f>
        <v>0</v>
      </c>
      <c r="BH494" s="143">
        <f>IF(N494="sníž. přenesená",J494,0)</f>
        <v>0</v>
      </c>
      <c r="BI494" s="143">
        <f>IF(N494="nulová",J494,0)</f>
        <v>0</v>
      </c>
      <c r="BJ494" s="17" t="s">
        <v>76</v>
      </c>
      <c r="BK494" s="143">
        <f>ROUND(I494*H494,2)</f>
        <v>0</v>
      </c>
      <c r="BL494" s="17" t="s">
        <v>158</v>
      </c>
      <c r="BM494" s="142" t="s">
        <v>852</v>
      </c>
    </row>
    <row r="495" spans="2:65" s="1" customFormat="1">
      <c r="B495" s="32"/>
      <c r="D495" s="144" t="s">
        <v>160</v>
      </c>
      <c r="F495" s="145" t="s">
        <v>853</v>
      </c>
      <c r="I495" s="146"/>
      <c r="L495" s="32"/>
      <c r="M495" s="147"/>
      <c r="T495" s="53"/>
      <c r="AT495" s="17" t="s">
        <v>160</v>
      </c>
      <c r="AU495" s="17" t="s">
        <v>78</v>
      </c>
    </row>
    <row r="496" spans="2:65" s="1" customFormat="1">
      <c r="B496" s="32"/>
      <c r="D496" s="148" t="s">
        <v>162</v>
      </c>
      <c r="F496" s="149" t="s">
        <v>854</v>
      </c>
      <c r="I496" s="146"/>
      <c r="L496" s="32"/>
      <c r="M496" s="147"/>
      <c r="T496" s="53"/>
      <c r="AT496" s="17" t="s">
        <v>162</v>
      </c>
      <c r="AU496" s="17" t="s">
        <v>78</v>
      </c>
    </row>
    <row r="497" spans="2:51" s="12" customFormat="1">
      <c r="B497" s="150"/>
      <c r="D497" s="144" t="s">
        <v>164</v>
      </c>
      <c r="E497" s="151" t="s">
        <v>19</v>
      </c>
      <c r="F497" s="152" t="s">
        <v>165</v>
      </c>
      <c r="H497" s="151" t="s">
        <v>19</v>
      </c>
      <c r="I497" s="153"/>
      <c r="L497" s="150"/>
      <c r="M497" s="154"/>
      <c r="T497" s="155"/>
      <c r="AT497" s="151" t="s">
        <v>164</v>
      </c>
      <c r="AU497" s="151" t="s">
        <v>78</v>
      </c>
      <c r="AV497" s="12" t="s">
        <v>76</v>
      </c>
      <c r="AW497" s="12" t="s">
        <v>31</v>
      </c>
      <c r="AX497" s="12" t="s">
        <v>69</v>
      </c>
      <c r="AY497" s="151" t="s">
        <v>150</v>
      </c>
    </row>
    <row r="498" spans="2:51" s="12" customFormat="1">
      <c r="B498" s="150"/>
      <c r="D498" s="144" t="s">
        <v>164</v>
      </c>
      <c r="E498" s="151" t="s">
        <v>19</v>
      </c>
      <c r="F498" s="152" t="s">
        <v>827</v>
      </c>
      <c r="H498" s="151" t="s">
        <v>19</v>
      </c>
      <c r="I498" s="153"/>
      <c r="L498" s="150"/>
      <c r="M498" s="154"/>
      <c r="T498" s="155"/>
      <c r="AT498" s="151" t="s">
        <v>164</v>
      </c>
      <c r="AU498" s="151" t="s">
        <v>78</v>
      </c>
      <c r="AV498" s="12" t="s">
        <v>76</v>
      </c>
      <c r="AW498" s="12" t="s">
        <v>31</v>
      </c>
      <c r="AX498" s="12" t="s">
        <v>69</v>
      </c>
      <c r="AY498" s="151" t="s">
        <v>150</v>
      </c>
    </row>
    <row r="499" spans="2:51" s="12" customFormat="1">
      <c r="B499" s="150"/>
      <c r="D499" s="144" t="s">
        <v>164</v>
      </c>
      <c r="E499" s="151" t="s">
        <v>19</v>
      </c>
      <c r="F499" s="152" t="s">
        <v>345</v>
      </c>
      <c r="H499" s="151" t="s">
        <v>19</v>
      </c>
      <c r="I499" s="153"/>
      <c r="L499" s="150"/>
      <c r="M499" s="154"/>
      <c r="T499" s="155"/>
      <c r="AT499" s="151" t="s">
        <v>164</v>
      </c>
      <c r="AU499" s="151" t="s">
        <v>78</v>
      </c>
      <c r="AV499" s="12" t="s">
        <v>76</v>
      </c>
      <c r="AW499" s="12" t="s">
        <v>31</v>
      </c>
      <c r="AX499" s="12" t="s">
        <v>69</v>
      </c>
      <c r="AY499" s="151" t="s">
        <v>150</v>
      </c>
    </row>
    <row r="500" spans="2:51" s="13" customFormat="1">
      <c r="B500" s="156"/>
      <c r="D500" s="144" t="s">
        <v>164</v>
      </c>
      <c r="E500" s="157" t="s">
        <v>19</v>
      </c>
      <c r="F500" s="158" t="s">
        <v>609</v>
      </c>
      <c r="H500" s="159">
        <v>166.15</v>
      </c>
      <c r="I500" s="160"/>
      <c r="L500" s="156"/>
      <c r="M500" s="161"/>
      <c r="T500" s="162"/>
      <c r="AT500" s="157" t="s">
        <v>164</v>
      </c>
      <c r="AU500" s="157" t="s">
        <v>78</v>
      </c>
      <c r="AV500" s="13" t="s">
        <v>78</v>
      </c>
      <c r="AW500" s="13" t="s">
        <v>31</v>
      </c>
      <c r="AX500" s="13" t="s">
        <v>69</v>
      </c>
      <c r="AY500" s="157" t="s">
        <v>150</v>
      </c>
    </row>
    <row r="501" spans="2:51" s="13" customFormat="1">
      <c r="B501" s="156"/>
      <c r="D501" s="144" t="s">
        <v>164</v>
      </c>
      <c r="E501" s="157" t="s">
        <v>19</v>
      </c>
      <c r="F501" s="158" t="s">
        <v>610</v>
      </c>
      <c r="H501" s="159">
        <v>-27.413</v>
      </c>
      <c r="I501" s="160"/>
      <c r="L501" s="156"/>
      <c r="M501" s="161"/>
      <c r="T501" s="162"/>
      <c r="AT501" s="157" t="s">
        <v>164</v>
      </c>
      <c r="AU501" s="157" t="s">
        <v>78</v>
      </c>
      <c r="AV501" s="13" t="s">
        <v>78</v>
      </c>
      <c r="AW501" s="13" t="s">
        <v>31</v>
      </c>
      <c r="AX501" s="13" t="s">
        <v>69</v>
      </c>
      <c r="AY501" s="157" t="s">
        <v>150</v>
      </c>
    </row>
    <row r="502" spans="2:51" s="13" customFormat="1">
      <c r="B502" s="156"/>
      <c r="D502" s="144" t="s">
        <v>164</v>
      </c>
      <c r="E502" s="157" t="s">
        <v>19</v>
      </c>
      <c r="F502" s="158" t="s">
        <v>828</v>
      </c>
      <c r="H502" s="159">
        <v>10.904</v>
      </c>
      <c r="I502" s="160"/>
      <c r="L502" s="156"/>
      <c r="M502" s="161"/>
      <c r="T502" s="162"/>
      <c r="AT502" s="157" t="s">
        <v>164</v>
      </c>
      <c r="AU502" s="157" t="s">
        <v>78</v>
      </c>
      <c r="AV502" s="13" t="s">
        <v>78</v>
      </c>
      <c r="AW502" s="13" t="s">
        <v>31</v>
      </c>
      <c r="AX502" s="13" t="s">
        <v>69</v>
      </c>
      <c r="AY502" s="157" t="s">
        <v>150</v>
      </c>
    </row>
    <row r="503" spans="2:51" s="13" customFormat="1">
      <c r="B503" s="156"/>
      <c r="D503" s="144" t="s">
        <v>164</v>
      </c>
      <c r="E503" s="157" t="s">
        <v>19</v>
      </c>
      <c r="F503" s="158" t="s">
        <v>829</v>
      </c>
      <c r="H503" s="159">
        <v>50.24</v>
      </c>
      <c r="I503" s="160"/>
      <c r="L503" s="156"/>
      <c r="M503" s="161"/>
      <c r="T503" s="162"/>
      <c r="AT503" s="157" t="s">
        <v>164</v>
      </c>
      <c r="AU503" s="157" t="s">
        <v>78</v>
      </c>
      <c r="AV503" s="13" t="s">
        <v>78</v>
      </c>
      <c r="AW503" s="13" t="s">
        <v>31</v>
      </c>
      <c r="AX503" s="13" t="s">
        <v>69</v>
      </c>
      <c r="AY503" s="157" t="s">
        <v>150</v>
      </c>
    </row>
    <row r="504" spans="2:51" s="13" customFormat="1">
      <c r="B504" s="156"/>
      <c r="D504" s="144" t="s">
        <v>164</v>
      </c>
      <c r="E504" s="157" t="s">
        <v>19</v>
      </c>
      <c r="F504" s="158" t="s">
        <v>830</v>
      </c>
      <c r="H504" s="159">
        <v>-11.44</v>
      </c>
      <c r="I504" s="160"/>
      <c r="L504" s="156"/>
      <c r="M504" s="161"/>
      <c r="T504" s="162"/>
      <c r="AT504" s="157" t="s">
        <v>164</v>
      </c>
      <c r="AU504" s="157" t="s">
        <v>78</v>
      </c>
      <c r="AV504" s="13" t="s">
        <v>78</v>
      </c>
      <c r="AW504" s="13" t="s">
        <v>31</v>
      </c>
      <c r="AX504" s="13" t="s">
        <v>69</v>
      </c>
      <c r="AY504" s="157" t="s">
        <v>150</v>
      </c>
    </row>
    <row r="505" spans="2:51" s="13" customFormat="1">
      <c r="B505" s="156"/>
      <c r="D505" s="144" t="s">
        <v>164</v>
      </c>
      <c r="E505" s="157" t="s">
        <v>19</v>
      </c>
      <c r="F505" s="158" t="s">
        <v>831</v>
      </c>
      <c r="H505" s="159">
        <v>2.2400000000000002</v>
      </c>
      <c r="I505" s="160"/>
      <c r="L505" s="156"/>
      <c r="M505" s="161"/>
      <c r="T505" s="162"/>
      <c r="AT505" s="157" t="s">
        <v>164</v>
      </c>
      <c r="AU505" s="157" t="s">
        <v>78</v>
      </c>
      <c r="AV505" s="13" t="s">
        <v>78</v>
      </c>
      <c r="AW505" s="13" t="s">
        <v>31</v>
      </c>
      <c r="AX505" s="13" t="s">
        <v>69</v>
      </c>
      <c r="AY505" s="157" t="s">
        <v>150</v>
      </c>
    </row>
    <row r="506" spans="2:51" s="12" customFormat="1">
      <c r="B506" s="150"/>
      <c r="D506" s="144" t="s">
        <v>164</v>
      </c>
      <c r="E506" s="151" t="s">
        <v>19</v>
      </c>
      <c r="F506" s="152" t="s">
        <v>355</v>
      </c>
      <c r="H506" s="151" t="s">
        <v>19</v>
      </c>
      <c r="I506" s="153"/>
      <c r="L506" s="150"/>
      <c r="M506" s="154"/>
      <c r="T506" s="155"/>
      <c r="AT506" s="151" t="s">
        <v>164</v>
      </c>
      <c r="AU506" s="151" t="s">
        <v>78</v>
      </c>
      <c r="AV506" s="12" t="s">
        <v>76</v>
      </c>
      <c r="AW506" s="12" t="s">
        <v>31</v>
      </c>
      <c r="AX506" s="12" t="s">
        <v>69</v>
      </c>
      <c r="AY506" s="151" t="s">
        <v>150</v>
      </c>
    </row>
    <row r="507" spans="2:51" s="13" customFormat="1">
      <c r="B507" s="156"/>
      <c r="D507" s="144" t="s">
        <v>164</v>
      </c>
      <c r="E507" s="157" t="s">
        <v>19</v>
      </c>
      <c r="F507" s="158" t="s">
        <v>832</v>
      </c>
      <c r="H507" s="159">
        <v>221.54</v>
      </c>
      <c r="I507" s="160"/>
      <c r="L507" s="156"/>
      <c r="M507" s="161"/>
      <c r="T507" s="162"/>
      <c r="AT507" s="157" t="s">
        <v>164</v>
      </c>
      <c r="AU507" s="157" t="s">
        <v>78</v>
      </c>
      <c r="AV507" s="13" t="s">
        <v>78</v>
      </c>
      <c r="AW507" s="13" t="s">
        <v>31</v>
      </c>
      <c r="AX507" s="13" t="s">
        <v>69</v>
      </c>
      <c r="AY507" s="157" t="s">
        <v>150</v>
      </c>
    </row>
    <row r="508" spans="2:51" s="13" customFormat="1">
      <c r="B508" s="156"/>
      <c r="D508" s="144" t="s">
        <v>164</v>
      </c>
      <c r="E508" s="157" t="s">
        <v>19</v>
      </c>
      <c r="F508" s="158" t="s">
        <v>614</v>
      </c>
      <c r="H508" s="159">
        <v>-19.98</v>
      </c>
      <c r="I508" s="160"/>
      <c r="L508" s="156"/>
      <c r="M508" s="161"/>
      <c r="T508" s="162"/>
      <c r="AT508" s="157" t="s">
        <v>164</v>
      </c>
      <c r="AU508" s="157" t="s">
        <v>78</v>
      </c>
      <c r="AV508" s="13" t="s">
        <v>78</v>
      </c>
      <c r="AW508" s="13" t="s">
        <v>31</v>
      </c>
      <c r="AX508" s="13" t="s">
        <v>69</v>
      </c>
      <c r="AY508" s="157" t="s">
        <v>150</v>
      </c>
    </row>
    <row r="509" spans="2:51" s="13" customFormat="1">
      <c r="B509" s="156"/>
      <c r="D509" s="144" t="s">
        <v>164</v>
      </c>
      <c r="E509" s="157" t="s">
        <v>19</v>
      </c>
      <c r="F509" s="158" t="s">
        <v>833</v>
      </c>
      <c r="H509" s="159">
        <v>7.056</v>
      </c>
      <c r="I509" s="160"/>
      <c r="L509" s="156"/>
      <c r="M509" s="161"/>
      <c r="T509" s="162"/>
      <c r="AT509" s="157" t="s">
        <v>164</v>
      </c>
      <c r="AU509" s="157" t="s">
        <v>78</v>
      </c>
      <c r="AV509" s="13" t="s">
        <v>78</v>
      </c>
      <c r="AW509" s="13" t="s">
        <v>31</v>
      </c>
      <c r="AX509" s="13" t="s">
        <v>69</v>
      </c>
      <c r="AY509" s="157" t="s">
        <v>150</v>
      </c>
    </row>
    <row r="510" spans="2:51" s="13" customFormat="1">
      <c r="B510" s="156"/>
      <c r="D510" s="144" t="s">
        <v>164</v>
      </c>
      <c r="E510" s="157" t="s">
        <v>19</v>
      </c>
      <c r="F510" s="158" t="s">
        <v>615</v>
      </c>
      <c r="H510" s="159">
        <v>220.48</v>
      </c>
      <c r="I510" s="160"/>
      <c r="L510" s="156"/>
      <c r="M510" s="161"/>
      <c r="T510" s="162"/>
      <c r="AT510" s="157" t="s">
        <v>164</v>
      </c>
      <c r="AU510" s="157" t="s">
        <v>78</v>
      </c>
      <c r="AV510" s="13" t="s">
        <v>78</v>
      </c>
      <c r="AW510" s="13" t="s">
        <v>31</v>
      </c>
      <c r="AX510" s="13" t="s">
        <v>69</v>
      </c>
      <c r="AY510" s="157" t="s">
        <v>150</v>
      </c>
    </row>
    <row r="511" spans="2:51" s="13" customFormat="1">
      <c r="B511" s="156"/>
      <c r="D511" s="144" t="s">
        <v>164</v>
      </c>
      <c r="E511" s="157" t="s">
        <v>19</v>
      </c>
      <c r="F511" s="158" t="s">
        <v>616</v>
      </c>
      <c r="H511" s="159">
        <v>-66.959999999999994</v>
      </c>
      <c r="I511" s="160"/>
      <c r="L511" s="156"/>
      <c r="M511" s="161"/>
      <c r="T511" s="162"/>
      <c r="AT511" s="157" t="s">
        <v>164</v>
      </c>
      <c r="AU511" s="157" t="s">
        <v>78</v>
      </c>
      <c r="AV511" s="13" t="s">
        <v>78</v>
      </c>
      <c r="AW511" s="13" t="s">
        <v>31</v>
      </c>
      <c r="AX511" s="13" t="s">
        <v>69</v>
      </c>
      <c r="AY511" s="157" t="s">
        <v>150</v>
      </c>
    </row>
    <row r="512" spans="2:51" s="13" customFormat="1">
      <c r="B512" s="156"/>
      <c r="D512" s="144" t="s">
        <v>164</v>
      </c>
      <c r="E512" s="157" t="s">
        <v>19</v>
      </c>
      <c r="F512" s="158" t="s">
        <v>834</v>
      </c>
      <c r="H512" s="159">
        <v>12.864000000000001</v>
      </c>
      <c r="I512" s="160"/>
      <c r="L512" s="156"/>
      <c r="M512" s="161"/>
      <c r="T512" s="162"/>
      <c r="AT512" s="157" t="s">
        <v>164</v>
      </c>
      <c r="AU512" s="157" t="s">
        <v>78</v>
      </c>
      <c r="AV512" s="13" t="s">
        <v>78</v>
      </c>
      <c r="AW512" s="13" t="s">
        <v>31</v>
      </c>
      <c r="AX512" s="13" t="s">
        <v>69</v>
      </c>
      <c r="AY512" s="157" t="s">
        <v>150</v>
      </c>
    </row>
    <row r="513" spans="2:51" s="13" customFormat="1">
      <c r="B513" s="156"/>
      <c r="D513" s="144" t="s">
        <v>164</v>
      </c>
      <c r="E513" s="157" t="s">
        <v>19</v>
      </c>
      <c r="F513" s="158" t="s">
        <v>617</v>
      </c>
      <c r="H513" s="159">
        <v>54.25</v>
      </c>
      <c r="I513" s="160"/>
      <c r="L513" s="156"/>
      <c r="M513" s="161"/>
      <c r="T513" s="162"/>
      <c r="AT513" s="157" t="s">
        <v>164</v>
      </c>
      <c r="AU513" s="157" t="s">
        <v>78</v>
      </c>
      <c r="AV513" s="13" t="s">
        <v>78</v>
      </c>
      <c r="AW513" s="13" t="s">
        <v>31</v>
      </c>
      <c r="AX513" s="13" t="s">
        <v>69</v>
      </c>
      <c r="AY513" s="157" t="s">
        <v>150</v>
      </c>
    </row>
    <row r="514" spans="2:51" s="13" customFormat="1">
      <c r="B514" s="156"/>
      <c r="D514" s="144" t="s">
        <v>164</v>
      </c>
      <c r="E514" s="157" t="s">
        <v>19</v>
      </c>
      <c r="F514" s="158" t="s">
        <v>618</v>
      </c>
      <c r="H514" s="159">
        <v>-10.8</v>
      </c>
      <c r="I514" s="160"/>
      <c r="L514" s="156"/>
      <c r="M514" s="161"/>
      <c r="T514" s="162"/>
      <c r="AT514" s="157" t="s">
        <v>164</v>
      </c>
      <c r="AU514" s="157" t="s">
        <v>78</v>
      </c>
      <c r="AV514" s="13" t="s">
        <v>78</v>
      </c>
      <c r="AW514" s="13" t="s">
        <v>31</v>
      </c>
      <c r="AX514" s="13" t="s">
        <v>69</v>
      </c>
      <c r="AY514" s="157" t="s">
        <v>150</v>
      </c>
    </row>
    <row r="515" spans="2:51" s="13" customFormat="1">
      <c r="B515" s="156"/>
      <c r="D515" s="144" t="s">
        <v>164</v>
      </c>
      <c r="E515" s="157" t="s">
        <v>19</v>
      </c>
      <c r="F515" s="158" t="s">
        <v>835</v>
      </c>
      <c r="H515" s="159">
        <v>2.1120000000000001</v>
      </c>
      <c r="I515" s="160"/>
      <c r="L515" s="156"/>
      <c r="M515" s="161"/>
      <c r="T515" s="162"/>
      <c r="AT515" s="157" t="s">
        <v>164</v>
      </c>
      <c r="AU515" s="157" t="s">
        <v>78</v>
      </c>
      <c r="AV515" s="13" t="s">
        <v>78</v>
      </c>
      <c r="AW515" s="13" t="s">
        <v>31</v>
      </c>
      <c r="AX515" s="13" t="s">
        <v>69</v>
      </c>
      <c r="AY515" s="157" t="s">
        <v>150</v>
      </c>
    </row>
    <row r="516" spans="2:51" s="13" customFormat="1">
      <c r="B516" s="156"/>
      <c r="D516" s="144" t="s">
        <v>164</v>
      </c>
      <c r="E516" s="157" t="s">
        <v>19</v>
      </c>
      <c r="F516" s="158" t="s">
        <v>619</v>
      </c>
      <c r="H516" s="159">
        <v>50.84</v>
      </c>
      <c r="I516" s="160"/>
      <c r="L516" s="156"/>
      <c r="M516" s="161"/>
      <c r="T516" s="162"/>
      <c r="AT516" s="157" t="s">
        <v>164</v>
      </c>
      <c r="AU516" s="157" t="s">
        <v>78</v>
      </c>
      <c r="AV516" s="13" t="s">
        <v>78</v>
      </c>
      <c r="AW516" s="13" t="s">
        <v>31</v>
      </c>
      <c r="AX516" s="13" t="s">
        <v>69</v>
      </c>
      <c r="AY516" s="157" t="s">
        <v>150</v>
      </c>
    </row>
    <row r="517" spans="2:51" s="13" customFormat="1">
      <c r="B517" s="156"/>
      <c r="D517" s="144" t="s">
        <v>164</v>
      </c>
      <c r="E517" s="157" t="s">
        <v>19</v>
      </c>
      <c r="F517" s="158" t="s">
        <v>618</v>
      </c>
      <c r="H517" s="159">
        <v>-10.8</v>
      </c>
      <c r="I517" s="160"/>
      <c r="L517" s="156"/>
      <c r="M517" s="161"/>
      <c r="T517" s="162"/>
      <c r="AT517" s="157" t="s">
        <v>164</v>
      </c>
      <c r="AU517" s="157" t="s">
        <v>78</v>
      </c>
      <c r="AV517" s="13" t="s">
        <v>78</v>
      </c>
      <c r="AW517" s="13" t="s">
        <v>31</v>
      </c>
      <c r="AX517" s="13" t="s">
        <v>69</v>
      </c>
      <c r="AY517" s="157" t="s">
        <v>150</v>
      </c>
    </row>
    <row r="518" spans="2:51" s="13" customFormat="1">
      <c r="B518" s="156"/>
      <c r="D518" s="144" t="s">
        <v>164</v>
      </c>
      <c r="E518" s="157" t="s">
        <v>19</v>
      </c>
      <c r="F518" s="158" t="s">
        <v>835</v>
      </c>
      <c r="H518" s="159">
        <v>2.1120000000000001</v>
      </c>
      <c r="I518" s="160"/>
      <c r="L518" s="156"/>
      <c r="M518" s="161"/>
      <c r="T518" s="162"/>
      <c r="AT518" s="157" t="s">
        <v>164</v>
      </c>
      <c r="AU518" s="157" t="s">
        <v>78</v>
      </c>
      <c r="AV518" s="13" t="s">
        <v>78</v>
      </c>
      <c r="AW518" s="13" t="s">
        <v>31</v>
      </c>
      <c r="AX518" s="13" t="s">
        <v>69</v>
      </c>
      <c r="AY518" s="157" t="s">
        <v>150</v>
      </c>
    </row>
    <row r="519" spans="2:51" s="12" customFormat="1">
      <c r="B519" s="150"/>
      <c r="D519" s="144" t="s">
        <v>164</v>
      </c>
      <c r="E519" s="151" t="s">
        <v>19</v>
      </c>
      <c r="F519" s="152" t="s">
        <v>620</v>
      </c>
      <c r="H519" s="151" t="s">
        <v>19</v>
      </c>
      <c r="I519" s="153"/>
      <c r="L519" s="150"/>
      <c r="M519" s="154"/>
      <c r="T519" s="155"/>
      <c r="AT519" s="151" t="s">
        <v>164</v>
      </c>
      <c r="AU519" s="151" t="s">
        <v>78</v>
      </c>
      <c r="AV519" s="12" t="s">
        <v>76</v>
      </c>
      <c r="AW519" s="12" t="s">
        <v>31</v>
      </c>
      <c r="AX519" s="12" t="s">
        <v>69</v>
      </c>
      <c r="AY519" s="151" t="s">
        <v>150</v>
      </c>
    </row>
    <row r="520" spans="2:51" s="13" customFormat="1">
      <c r="B520" s="156"/>
      <c r="D520" s="144" t="s">
        <v>164</v>
      </c>
      <c r="E520" s="157" t="s">
        <v>19</v>
      </c>
      <c r="F520" s="158" t="s">
        <v>836</v>
      </c>
      <c r="H520" s="159">
        <v>194.54</v>
      </c>
      <c r="I520" s="160"/>
      <c r="L520" s="156"/>
      <c r="M520" s="161"/>
      <c r="T520" s="162"/>
      <c r="AT520" s="157" t="s">
        <v>164</v>
      </c>
      <c r="AU520" s="157" t="s">
        <v>78</v>
      </c>
      <c r="AV520" s="13" t="s">
        <v>78</v>
      </c>
      <c r="AW520" s="13" t="s">
        <v>31</v>
      </c>
      <c r="AX520" s="13" t="s">
        <v>69</v>
      </c>
      <c r="AY520" s="157" t="s">
        <v>150</v>
      </c>
    </row>
    <row r="521" spans="2:51" s="13" customFormat="1">
      <c r="B521" s="156"/>
      <c r="D521" s="144" t="s">
        <v>164</v>
      </c>
      <c r="E521" s="157" t="s">
        <v>19</v>
      </c>
      <c r="F521" s="158" t="s">
        <v>837</v>
      </c>
      <c r="H521" s="159">
        <v>-3.3149999999999999</v>
      </c>
      <c r="I521" s="160"/>
      <c r="L521" s="156"/>
      <c r="M521" s="161"/>
      <c r="T521" s="162"/>
      <c r="AT521" s="157" t="s">
        <v>164</v>
      </c>
      <c r="AU521" s="157" t="s">
        <v>78</v>
      </c>
      <c r="AV521" s="13" t="s">
        <v>78</v>
      </c>
      <c r="AW521" s="13" t="s">
        <v>31</v>
      </c>
      <c r="AX521" s="13" t="s">
        <v>69</v>
      </c>
      <c r="AY521" s="157" t="s">
        <v>150</v>
      </c>
    </row>
    <row r="522" spans="2:51" s="13" customFormat="1">
      <c r="B522" s="156"/>
      <c r="D522" s="144" t="s">
        <v>164</v>
      </c>
      <c r="E522" s="157" t="s">
        <v>19</v>
      </c>
      <c r="F522" s="158" t="s">
        <v>623</v>
      </c>
      <c r="H522" s="159">
        <v>-39.6</v>
      </c>
      <c r="I522" s="160"/>
      <c r="L522" s="156"/>
      <c r="M522" s="161"/>
      <c r="T522" s="162"/>
      <c r="AT522" s="157" t="s">
        <v>164</v>
      </c>
      <c r="AU522" s="157" t="s">
        <v>78</v>
      </c>
      <c r="AV522" s="13" t="s">
        <v>78</v>
      </c>
      <c r="AW522" s="13" t="s">
        <v>31</v>
      </c>
      <c r="AX522" s="13" t="s">
        <v>69</v>
      </c>
      <c r="AY522" s="157" t="s">
        <v>150</v>
      </c>
    </row>
    <row r="523" spans="2:51" s="13" customFormat="1">
      <c r="B523" s="156"/>
      <c r="D523" s="144" t="s">
        <v>164</v>
      </c>
      <c r="E523" s="157" t="s">
        <v>19</v>
      </c>
      <c r="F523" s="158" t="s">
        <v>838</v>
      </c>
      <c r="H523" s="159">
        <v>8.2080000000000002</v>
      </c>
      <c r="I523" s="160"/>
      <c r="L523" s="156"/>
      <c r="M523" s="161"/>
      <c r="T523" s="162"/>
      <c r="AT523" s="157" t="s">
        <v>164</v>
      </c>
      <c r="AU523" s="157" t="s">
        <v>78</v>
      </c>
      <c r="AV523" s="13" t="s">
        <v>78</v>
      </c>
      <c r="AW523" s="13" t="s">
        <v>31</v>
      </c>
      <c r="AX523" s="13" t="s">
        <v>69</v>
      </c>
      <c r="AY523" s="157" t="s">
        <v>150</v>
      </c>
    </row>
    <row r="524" spans="2:51" s="12" customFormat="1">
      <c r="B524" s="150"/>
      <c r="D524" s="144" t="s">
        <v>164</v>
      </c>
      <c r="E524" s="151" t="s">
        <v>19</v>
      </c>
      <c r="F524" s="152" t="s">
        <v>366</v>
      </c>
      <c r="H524" s="151" t="s">
        <v>19</v>
      </c>
      <c r="I524" s="153"/>
      <c r="L524" s="150"/>
      <c r="M524" s="154"/>
      <c r="T524" s="155"/>
      <c r="AT524" s="151" t="s">
        <v>164</v>
      </c>
      <c r="AU524" s="151" t="s">
        <v>78</v>
      </c>
      <c r="AV524" s="12" t="s">
        <v>76</v>
      </c>
      <c r="AW524" s="12" t="s">
        <v>31</v>
      </c>
      <c r="AX524" s="12" t="s">
        <v>69</v>
      </c>
      <c r="AY524" s="151" t="s">
        <v>150</v>
      </c>
    </row>
    <row r="525" spans="2:51" s="13" customFormat="1">
      <c r="B525" s="156"/>
      <c r="D525" s="144" t="s">
        <v>164</v>
      </c>
      <c r="E525" s="157" t="s">
        <v>19</v>
      </c>
      <c r="F525" s="158" t="s">
        <v>624</v>
      </c>
      <c r="H525" s="159">
        <v>26.84</v>
      </c>
      <c r="I525" s="160"/>
      <c r="L525" s="156"/>
      <c r="M525" s="161"/>
      <c r="T525" s="162"/>
      <c r="AT525" s="157" t="s">
        <v>164</v>
      </c>
      <c r="AU525" s="157" t="s">
        <v>78</v>
      </c>
      <c r="AV525" s="13" t="s">
        <v>78</v>
      </c>
      <c r="AW525" s="13" t="s">
        <v>31</v>
      </c>
      <c r="AX525" s="13" t="s">
        <v>69</v>
      </c>
      <c r="AY525" s="157" t="s">
        <v>150</v>
      </c>
    </row>
    <row r="526" spans="2:51" s="13" customFormat="1">
      <c r="B526" s="156"/>
      <c r="D526" s="144" t="s">
        <v>164</v>
      </c>
      <c r="E526" s="157" t="s">
        <v>19</v>
      </c>
      <c r="F526" s="158" t="s">
        <v>625</v>
      </c>
      <c r="H526" s="159">
        <v>-12.78</v>
      </c>
      <c r="I526" s="160"/>
      <c r="L526" s="156"/>
      <c r="M526" s="161"/>
      <c r="T526" s="162"/>
      <c r="AT526" s="157" t="s">
        <v>164</v>
      </c>
      <c r="AU526" s="157" t="s">
        <v>78</v>
      </c>
      <c r="AV526" s="13" t="s">
        <v>78</v>
      </c>
      <c r="AW526" s="13" t="s">
        <v>31</v>
      </c>
      <c r="AX526" s="13" t="s">
        <v>69</v>
      </c>
      <c r="AY526" s="157" t="s">
        <v>150</v>
      </c>
    </row>
    <row r="527" spans="2:51" s="13" customFormat="1">
      <c r="B527" s="156"/>
      <c r="D527" s="144" t="s">
        <v>164</v>
      </c>
      <c r="E527" s="157" t="s">
        <v>19</v>
      </c>
      <c r="F527" s="158" t="s">
        <v>839</v>
      </c>
      <c r="H527" s="159">
        <v>3.6960000000000002</v>
      </c>
      <c r="I527" s="160"/>
      <c r="L527" s="156"/>
      <c r="M527" s="161"/>
      <c r="T527" s="162"/>
      <c r="AT527" s="157" t="s">
        <v>164</v>
      </c>
      <c r="AU527" s="157" t="s">
        <v>78</v>
      </c>
      <c r="AV527" s="13" t="s">
        <v>78</v>
      </c>
      <c r="AW527" s="13" t="s">
        <v>31</v>
      </c>
      <c r="AX527" s="13" t="s">
        <v>69</v>
      </c>
      <c r="AY527" s="157" t="s">
        <v>150</v>
      </c>
    </row>
    <row r="528" spans="2:51" s="13" customFormat="1">
      <c r="B528" s="156"/>
      <c r="D528" s="144" t="s">
        <v>164</v>
      </c>
      <c r="E528" s="157" t="s">
        <v>19</v>
      </c>
      <c r="F528" s="158" t="s">
        <v>626</v>
      </c>
      <c r="H528" s="159">
        <v>1.575</v>
      </c>
      <c r="I528" s="160"/>
      <c r="L528" s="156"/>
      <c r="M528" s="161"/>
      <c r="T528" s="162"/>
      <c r="AT528" s="157" t="s">
        <v>164</v>
      </c>
      <c r="AU528" s="157" t="s">
        <v>78</v>
      </c>
      <c r="AV528" s="13" t="s">
        <v>78</v>
      </c>
      <c r="AW528" s="13" t="s">
        <v>31</v>
      </c>
      <c r="AX528" s="13" t="s">
        <v>69</v>
      </c>
      <c r="AY528" s="157" t="s">
        <v>150</v>
      </c>
    </row>
    <row r="529" spans="2:51" s="13" customFormat="1">
      <c r="B529" s="156"/>
      <c r="D529" s="144" t="s">
        <v>164</v>
      </c>
      <c r="E529" s="157" t="s">
        <v>19</v>
      </c>
      <c r="F529" s="158" t="s">
        <v>840</v>
      </c>
      <c r="H529" s="159">
        <v>106.65</v>
      </c>
      <c r="I529" s="160"/>
      <c r="L529" s="156"/>
      <c r="M529" s="161"/>
      <c r="T529" s="162"/>
      <c r="AT529" s="157" t="s">
        <v>164</v>
      </c>
      <c r="AU529" s="157" t="s">
        <v>78</v>
      </c>
      <c r="AV529" s="13" t="s">
        <v>78</v>
      </c>
      <c r="AW529" s="13" t="s">
        <v>31</v>
      </c>
      <c r="AX529" s="13" t="s">
        <v>69</v>
      </c>
      <c r="AY529" s="157" t="s">
        <v>150</v>
      </c>
    </row>
    <row r="530" spans="2:51" s="13" customFormat="1">
      <c r="B530" s="156"/>
      <c r="D530" s="144" t="s">
        <v>164</v>
      </c>
      <c r="E530" s="157" t="s">
        <v>19</v>
      </c>
      <c r="F530" s="158" t="s">
        <v>628</v>
      </c>
      <c r="H530" s="159">
        <v>-18</v>
      </c>
      <c r="I530" s="160"/>
      <c r="L530" s="156"/>
      <c r="M530" s="161"/>
      <c r="T530" s="162"/>
      <c r="AT530" s="157" t="s">
        <v>164</v>
      </c>
      <c r="AU530" s="157" t="s">
        <v>78</v>
      </c>
      <c r="AV530" s="13" t="s">
        <v>78</v>
      </c>
      <c r="AW530" s="13" t="s">
        <v>31</v>
      </c>
      <c r="AX530" s="13" t="s">
        <v>69</v>
      </c>
      <c r="AY530" s="157" t="s">
        <v>150</v>
      </c>
    </row>
    <row r="531" spans="2:51" s="13" customFormat="1">
      <c r="B531" s="156"/>
      <c r="D531" s="144" t="s">
        <v>164</v>
      </c>
      <c r="E531" s="157" t="s">
        <v>19</v>
      </c>
      <c r="F531" s="158" t="s">
        <v>841</v>
      </c>
      <c r="H531" s="159">
        <v>5.5679999999999996</v>
      </c>
      <c r="I531" s="160"/>
      <c r="L531" s="156"/>
      <c r="M531" s="161"/>
      <c r="T531" s="162"/>
      <c r="AT531" s="157" t="s">
        <v>164</v>
      </c>
      <c r="AU531" s="157" t="s">
        <v>78</v>
      </c>
      <c r="AV531" s="13" t="s">
        <v>78</v>
      </c>
      <c r="AW531" s="13" t="s">
        <v>31</v>
      </c>
      <c r="AX531" s="13" t="s">
        <v>69</v>
      </c>
      <c r="AY531" s="157" t="s">
        <v>150</v>
      </c>
    </row>
    <row r="532" spans="2:51" s="13" customFormat="1">
      <c r="B532" s="156"/>
      <c r="D532" s="144" t="s">
        <v>164</v>
      </c>
      <c r="E532" s="157" t="s">
        <v>19</v>
      </c>
      <c r="F532" s="158" t="s">
        <v>842</v>
      </c>
      <c r="H532" s="159">
        <v>7.32</v>
      </c>
      <c r="I532" s="160"/>
      <c r="L532" s="156"/>
      <c r="M532" s="161"/>
      <c r="T532" s="162"/>
      <c r="AT532" s="157" t="s">
        <v>164</v>
      </c>
      <c r="AU532" s="157" t="s">
        <v>78</v>
      </c>
      <c r="AV532" s="13" t="s">
        <v>78</v>
      </c>
      <c r="AW532" s="13" t="s">
        <v>31</v>
      </c>
      <c r="AX532" s="13" t="s">
        <v>69</v>
      </c>
      <c r="AY532" s="157" t="s">
        <v>150</v>
      </c>
    </row>
    <row r="533" spans="2:51" s="13" customFormat="1">
      <c r="B533" s="156"/>
      <c r="D533" s="144" t="s">
        <v>164</v>
      </c>
      <c r="E533" s="157" t="s">
        <v>19</v>
      </c>
      <c r="F533" s="158" t="s">
        <v>630</v>
      </c>
      <c r="H533" s="159">
        <v>37.82</v>
      </c>
      <c r="I533" s="160"/>
      <c r="L533" s="156"/>
      <c r="M533" s="161"/>
      <c r="T533" s="162"/>
      <c r="AT533" s="157" t="s">
        <v>164</v>
      </c>
      <c r="AU533" s="157" t="s">
        <v>78</v>
      </c>
      <c r="AV533" s="13" t="s">
        <v>78</v>
      </c>
      <c r="AW533" s="13" t="s">
        <v>31</v>
      </c>
      <c r="AX533" s="13" t="s">
        <v>69</v>
      </c>
      <c r="AY533" s="157" t="s">
        <v>150</v>
      </c>
    </row>
    <row r="534" spans="2:51" s="13" customFormat="1">
      <c r="B534" s="156"/>
      <c r="D534" s="144" t="s">
        <v>164</v>
      </c>
      <c r="E534" s="157" t="s">
        <v>19</v>
      </c>
      <c r="F534" s="158" t="s">
        <v>625</v>
      </c>
      <c r="H534" s="159">
        <v>-12.78</v>
      </c>
      <c r="I534" s="160"/>
      <c r="L534" s="156"/>
      <c r="M534" s="161"/>
      <c r="T534" s="162"/>
      <c r="AT534" s="157" t="s">
        <v>164</v>
      </c>
      <c r="AU534" s="157" t="s">
        <v>78</v>
      </c>
      <c r="AV534" s="13" t="s">
        <v>78</v>
      </c>
      <c r="AW534" s="13" t="s">
        <v>31</v>
      </c>
      <c r="AX534" s="13" t="s">
        <v>69</v>
      </c>
      <c r="AY534" s="157" t="s">
        <v>150</v>
      </c>
    </row>
    <row r="535" spans="2:51" s="13" customFormat="1">
      <c r="B535" s="156"/>
      <c r="D535" s="144" t="s">
        <v>164</v>
      </c>
      <c r="E535" s="157" t="s">
        <v>19</v>
      </c>
      <c r="F535" s="158" t="s">
        <v>839</v>
      </c>
      <c r="H535" s="159">
        <v>3.6960000000000002</v>
      </c>
      <c r="I535" s="160"/>
      <c r="L535" s="156"/>
      <c r="M535" s="161"/>
      <c r="T535" s="162"/>
      <c r="AT535" s="157" t="s">
        <v>164</v>
      </c>
      <c r="AU535" s="157" t="s">
        <v>78</v>
      </c>
      <c r="AV535" s="13" t="s">
        <v>78</v>
      </c>
      <c r="AW535" s="13" t="s">
        <v>31</v>
      </c>
      <c r="AX535" s="13" t="s">
        <v>69</v>
      </c>
      <c r="AY535" s="157" t="s">
        <v>150</v>
      </c>
    </row>
    <row r="536" spans="2:51" s="12" customFormat="1">
      <c r="B536" s="150"/>
      <c r="D536" s="144" t="s">
        <v>164</v>
      </c>
      <c r="E536" s="151" t="s">
        <v>19</v>
      </c>
      <c r="F536" s="152" t="s">
        <v>375</v>
      </c>
      <c r="H536" s="151" t="s">
        <v>19</v>
      </c>
      <c r="I536" s="153"/>
      <c r="L536" s="150"/>
      <c r="M536" s="154"/>
      <c r="T536" s="155"/>
      <c r="AT536" s="151" t="s">
        <v>164</v>
      </c>
      <c r="AU536" s="151" t="s">
        <v>78</v>
      </c>
      <c r="AV536" s="12" t="s">
        <v>76</v>
      </c>
      <c r="AW536" s="12" t="s">
        <v>31</v>
      </c>
      <c r="AX536" s="12" t="s">
        <v>69</v>
      </c>
      <c r="AY536" s="151" t="s">
        <v>150</v>
      </c>
    </row>
    <row r="537" spans="2:51" s="13" customFormat="1">
      <c r="B537" s="156"/>
      <c r="D537" s="144" t="s">
        <v>164</v>
      </c>
      <c r="E537" s="157" t="s">
        <v>19</v>
      </c>
      <c r="F537" s="158" t="s">
        <v>843</v>
      </c>
      <c r="H537" s="159">
        <v>10.34</v>
      </c>
      <c r="I537" s="160"/>
      <c r="L537" s="156"/>
      <c r="M537" s="161"/>
      <c r="T537" s="162"/>
      <c r="AT537" s="157" t="s">
        <v>164</v>
      </c>
      <c r="AU537" s="157" t="s">
        <v>78</v>
      </c>
      <c r="AV537" s="13" t="s">
        <v>78</v>
      </c>
      <c r="AW537" s="13" t="s">
        <v>31</v>
      </c>
      <c r="AX537" s="13" t="s">
        <v>69</v>
      </c>
      <c r="AY537" s="157" t="s">
        <v>150</v>
      </c>
    </row>
    <row r="538" spans="2:51" s="13" customFormat="1">
      <c r="B538" s="156"/>
      <c r="D538" s="144" t="s">
        <v>164</v>
      </c>
      <c r="E538" s="157" t="s">
        <v>19</v>
      </c>
      <c r="F538" s="158" t="s">
        <v>844</v>
      </c>
      <c r="H538" s="159">
        <v>52.9</v>
      </c>
      <c r="I538" s="160"/>
      <c r="L538" s="156"/>
      <c r="M538" s="161"/>
      <c r="T538" s="162"/>
      <c r="AT538" s="157" t="s">
        <v>164</v>
      </c>
      <c r="AU538" s="157" t="s">
        <v>78</v>
      </c>
      <c r="AV538" s="13" t="s">
        <v>78</v>
      </c>
      <c r="AW538" s="13" t="s">
        <v>31</v>
      </c>
      <c r="AX538" s="13" t="s">
        <v>69</v>
      </c>
      <c r="AY538" s="157" t="s">
        <v>150</v>
      </c>
    </row>
    <row r="539" spans="2:51" s="13" customFormat="1">
      <c r="B539" s="156"/>
      <c r="D539" s="144" t="s">
        <v>164</v>
      </c>
      <c r="E539" s="157" t="s">
        <v>19</v>
      </c>
      <c r="F539" s="158" t="s">
        <v>377</v>
      </c>
      <c r="H539" s="159">
        <v>-13.32</v>
      </c>
      <c r="I539" s="160"/>
      <c r="L539" s="156"/>
      <c r="M539" s="161"/>
      <c r="T539" s="162"/>
      <c r="AT539" s="157" t="s">
        <v>164</v>
      </c>
      <c r="AU539" s="157" t="s">
        <v>78</v>
      </c>
      <c r="AV539" s="13" t="s">
        <v>78</v>
      </c>
      <c r="AW539" s="13" t="s">
        <v>31</v>
      </c>
      <c r="AX539" s="13" t="s">
        <v>69</v>
      </c>
      <c r="AY539" s="157" t="s">
        <v>150</v>
      </c>
    </row>
    <row r="540" spans="2:51" s="13" customFormat="1">
      <c r="B540" s="156"/>
      <c r="D540" s="144" t="s">
        <v>164</v>
      </c>
      <c r="E540" s="157" t="s">
        <v>19</v>
      </c>
      <c r="F540" s="158" t="s">
        <v>845</v>
      </c>
      <c r="H540" s="159">
        <v>2.3359999999999999</v>
      </c>
      <c r="I540" s="160"/>
      <c r="L540" s="156"/>
      <c r="M540" s="161"/>
      <c r="T540" s="162"/>
      <c r="AT540" s="157" t="s">
        <v>164</v>
      </c>
      <c r="AU540" s="157" t="s">
        <v>78</v>
      </c>
      <c r="AV540" s="13" t="s">
        <v>78</v>
      </c>
      <c r="AW540" s="13" t="s">
        <v>31</v>
      </c>
      <c r="AX540" s="13" t="s">
        <v>69</v>
      </c>
      <c r="AY540" s="157" t="s">
        <v>150</v>
      </c>
    </row>
    <row r="541" spans="2:51" s="13" customFormat="1">
      <c r="B541" s="156"/>
      <c r="D541" s="144" t="s">
        <v>164</v>
      </c>
      <c r="E541" s="157" t="s">
        <v>19</v>
      </c>
      <c r="F541" s="158" t="s">
        <v>846</v>
      </c>
      <c r="H541" s="159">
        <v>2.82</v>
      </c>
      <c r="I541" s="160"/>
      <c r="L541" s="156"/>
      <c r="M541" s="161"/>
      <c r="T541" s="162"/>
      <c r="AT541" s="157" t="s">
        <v>164</v>
      </c>
      <c r="AU541" s="157" t="s">
        <v>78</v>
      </c>
      <c r="AV541" s="13" t="s">
        <v>78</v>
      </c>
      <c r="AW541" s="13" t="s">
        <v>31</v>
      </c>
      <c r="AX541" s="13" t="s">
        <v>69</v>
      </c>
      <c r="AY541" s="157" t="s">
        <v>150</v>
      </c>
    </row>
    <row r="542" spans="2:51" s="13" customFormat="1">
      <c r="B542" s="156"/>
      <c r="D542" s="144" t="s">
        <v>164</v>
      </c>
      <c r="E542" s="157" t="s">
        <v>19</v>
      </c>
      <c r="F542" s="158" t="s">
        <v>619</v>
      </c>
      <c r="H542" s="159">
        <v>50.84</v>
      </c>
      <c r="I542" s="160"/>
      <c r="L542" s="156"/>
      <c r="M542" s="161"/>
      <c r="T542" s="162"/>
      <c r="AT542" s="157" t="s">
        <v>164</v>
      </c>
      <c r="AU542" s="157" t="s">
        <v>78</v>
      </c>
      <c r="AV542" s="13" t="s">
        <v>78</v>
      </c>
      <c r="AW542" s="13" t="s">
        <v>31</v>
      </c>
      <c r="AX542" s="13" t="s">
        <v>69</v>
      </c>
      <c r="AY542" s="157" t="s">
        <v>150</v>
      </c>
    </row>
    <row r="543" spans="2:51" s="13" customFormat="1">
      <c r="B543" s="156"/>
      <c r="D543" s="144" t="s">
        <v>164</v>
      </c>
      <c r="E543" s="157" t="s">
        <v>19</v>
      </c>
      <c r="F543" s="158" t="s">
        <v>635</v>
      </c>
      <c r="H543" s="159">
        <v>488.66</v>
      </c>
      <c r="I543" s="160"/>
      <c r="L543" s="156"/>
      <c r="M543" s="161"/>
      <c r="T543" s="162"/>
      <c r="AT543" s="157" t="s">
        <v>164</v>
      </c>
      <c r="AU543" s="157" t="s">
        <v>78</v>
      </c>
      <c r="AV543" s="13" t="s">
        <v>78</v>
      </c>
      <c r="AW543" s="13" t="s">
        <v>31</v>
      </c>
      <c r="AX543" s="13" t="s">
        <v>69</v>
      </c>
      <c r="AY543" s="157" t="s">
        <v>150</v>
      </c>
    </row>
    <row r="544" spans="2:51" s="13" customFormat="1">
      <c r="B544" s="156"/>
      <c r="D544" s="144" t="s">
        <v>164</v>
      </c>
      <c r="E544" s="157" t="s">
        <v>19</v>
      </c>
      <c r="F544" s="158" t="s">
        <v>636</v>
      </c>
      <c r="H544" s="159">
        <v>-131.04</v>
      </c>
      <c r="I544" s="160"/>
      <c r="L544" s="156"/>
      <c r="M544" s="161"/>
      <c r="T544" s="162"/>
      <c r="AT544" s="157" t="s">
        <v>164</v>
      </c>
      <c r="AU544" s="157" t="s">
        <v>78</v>
      </c>
      <c r="AV544" s="13" t="s">
        <v>78</v>
      </c>
      <c r="AW544" s="13" t="s">
        <v>31</v>
      </c>
      <c r="AX544" s="13" t="s">
        <v>69</v>
      </c>
      <c r="AY544" s="157" t="s">
        <v>150</v>
      </c>
    </row>
    <row r="545" spans="2:65" s="13" customFormat="1">
      <c r="B545" s="156"/>
      <c r="D545" s="144" t="s">
        <v>164</v>
      </c>
      <c r="E545" s="157" t="s">
        <v>19</v>
      </c>
      <c r="F545" s="158" t="s">
        <v>847</v>
      </c>
      <c r="H545" s="159">
        <v>28.576000000000001</v>
      </c>
      <c r="I545" s="160"/>
      <c r="L545" s="156"/>
      <c r="M545" s="161"/>
      <c r="T545" s="162"/>
      <c r="AT545" s="157" t="s">
        <v>164</v>
      </c>
      <c r="AU545" s="157" t="s">
        <v>78</v>
      </c>
      <c r="AV545" s="13" t="s">
        <v>78</v>
      </c>
      <c r="AW545" s="13" t="s">
        <v>31</v>
      </c>
      <c r="AX545" s="13" t="s">
        <v>69</v>
      </c>
      <c r="AY545" s="157" t="s">
        <v>150</v>
      </c>
    </row>
    <row r="546" spans="2:65" s="13" customFormat="1">
      <c r="B546" s="156"/>
      <c r="D546" s="144" t="s">
        <v>164</v>
      </c>
      <c r="E546" s="157" t="s">
        <v>19</v>
      </c>
      <c r="F546" s="158" t="s">
        <v>848</v>
      </c>
      <c r="H546" s="159">
        <v>30.6</v>
      </c>
      <c r="I546" s="160"/>
      <c r="L546" s="156"/>
      <c r="M546" s="161"/>
      <c r="T546" s="162"/>
      <c r="AT546" s="157" t="s">
        <v>164</v>
      </c>
      <c r="AU546" s="157" t="s">
        <v>78</v>
      </c>
      <c r="AV546" s="13" t="s">
        <v>78</v>
      </c>
      <c r="AW546" s="13" t="s">
        <v>31</v>
      </c>
      <c r="AX546" s="13" t="s">
        <v>69</v>
      </c>
      <c r="AY546" s="157" t="s">
        <v>150</v>
      </c>
    </row>
    <row r="547" spans="2:65" s="12" customFormat="1">
      <c r="B547" s="150"/>
      <c r="D547" s="144" t="s">
        <v>164</v>
      </c>
      <c r="E547" s="151" t="s">
        <v>19</v>
      </c>
      <c r="F547" s="152" t="s">
        <v>699</v>
      </c>
      <c r="H547" s="151" t="s">
        <v>19</v>
      </c>
      <c r="I547" s="153"/>
      <c r="L547" s="150"/>
      <c r="M547" s="154"/>
      <c r="T547" s="155"/>
      <c r="AT547" s="151" t="s">
        <v>164</v>
      </c>
      <c r="AU547" s="151" t="s">
        <v>78</v>
      </c>
      <c r="AV547" s="12" t="s">
        <v>76</v>
      </c>
      <c r="AW547" s="12" t="s">
        <v>31</v>
      </c>
      <c r="AX547" s="12" t="s">
        <v>69</v>
      </c>
      <c r="AY547" s="151" t="s">
        <v>150</v>
      </c>
    </row>
    <row r="548" spans="2:65" s="13" customFormat="1">
      <c r="B548" s="156"/>
      <c r="D548" s="144" t="s">
        <v>164</v>
      </c>
      <c r="E548" s="157" t="s">
        <v>19</v>
      </c>
      <c r="F548" s="158" t="s">
        <v>849</v>
      </c>
      <c r="H548" s="159">
        <v>18.8</v>
      </c>
      <c r="I548" s="160"/>
      <c r="L548" s="156"/>
      <c r="M548" s="161"/>
      <c r="T548" s="162"/>
      <c r="AT548" s="157" t="s">
        <v>164</v>
      </c>
      <c r="AU548" s="157" t="s">
        <v>78</v>
      </c>
      <c r="AV548" s="13" t="s">
        <v>78</v>
      </c>
      <c r="AW548" s="13" t="s">
        <v>31</v>
      </c>
      <c r="AX548" s="13" t="s">
        <v>69</v>
      </c>
      <c r="AY548" s="157" t="s">
        <v>150</v>
      </c>
    </row>
    <row r="549" spans="2:65" s="14" customFormat="1">
      <c r="B549" s="163"/>
      <c r="D549" s="144" t="s">
        <v>164</v>
      </c>
      <c r="E549" s="164" t="s">
        <v>19</v>
      </c>
      <c r="F549" s="165" t="s">
        <v>171</v>
      </c>
      <c r="H549" s="166">
        <v>1504.345</v>
      </c>
      <c r="I549" s="167"/>
      <c r="L549" s="163"/>
      <c r="M549" s="168"/>
      <c r="T549" s="169"/>
      <c r="AT549" s="164" t="s">
        <v>164</v>
      </c>
      <c r="AU549" s="164" t="s">
        <v>78</v>
      </c>
      <c r="AV549" s="14" t="s">
        <v>158</v>
      </c>
      <c r="AW549" s="14" t="s">
        <v>31</v>
      </c>
      <c r="AX549" s="14" t="s">
        <v>76</v>
      </c>
      <c r="AY549" s="164" t="s">
        <v>150</v>
      </c>
    </row>
    <row r="550" spans="2:65" s="1" customFormat="1" ht="16.5" customHeight="1">
      <c r="B550" s="32"/>
      <c r="C550" s="131" t="s">
        <v>418</v>
      </c>
      <c r="D550" s="131" t="s">
        <v>153</v>
      </c>
      <c r="E550" s="132" t="s">
        <v>855</v>
      </c>
      <c r="F550" s="133" t="s">
        <v>856</v>
      </c>
      <c r="G550" s="134" t="s">
        <v>156</v>
      </c>
      <c r="H550" s="135">
        <v>115.276</v>
      </c>
      <c r="I550" s="136"/>
      <c r="J550" s="137">
        <f>ROUND(I550*H550,2)</f>
        <v>0</v>
      </c>
      <c r="K550" s="133" t="s">
        <v>19</v>
      </c>
      <c r="L550" s="32"/>
      <c r="M550" s="138" t="s">
        <v>19</v>
      </c>
      <c r="N550" s="139" t="s">
        <v>40</v>
      </c>
      <c r="P550" s="140">
        <f>O550*H550</f>
        <v>0</v>
      </c>
      <c r="Q550" s="140">
        <v>4.5799999999999999E-3</v>
      </c>
      <c r="R550" s="140">
        <f>Q550*H550</f>
        <v>0.52796407999999995</v>
      </c>
      <c r="S550" s="140">
        <v>0</v>
      </c>
      <c r="T550" s="141">
        <f>S550*H550</f>
        <v>0</v>
      </c>
      <c r="AR550" s="142" t="s">
        <v>158</v>
      </c>
      <c r="AT550" s="142" t="s">
        <v>153</v>
      </c>
      <c r="AU550" s="142" t="s">
        <v>78</v>
      </c>
      <c r="AY550" s="17" t="s">
        <v>150</v>
      </c>
      <c r="BE550" s="143">
        <f>IF(N550="základní",J550,0)</f>
        <v>0</v>
      </c>
      <c r="BF550" s="143">
        <f>IF(N550="snížená",J550,0)</f>
        <v>0</v>
      </c>
      <c r="BG550" s="143">
        <f>IF(N550="zákl. přenesená",J550,0)</f>
        <v>0</v>
      </c>
      <c r="BH550" s="143">
        <f>IF(N550="sníž. přenesená",J550,0)</f>
        <v>0</v>
      </c>
      <c r="BI550" s="143">
        <f>IF(N550="nulová",J550,0)</f>
        <v>0</v>
      </c>
      <c r="BJ550" s="17" t="s">
        <v>76</v>
      </c>
      <c r="BK550" s="143">
        <f>ROUND(I550*H550,2)</f>
        <v>0</v>
      </c>
      <c r="BL550" s="17" t="s">
        <v>158</v>
      </c>
      <c r="BM550" s="142" t="s">
        <v>857</v>
      </c>
    </row>
    <row r="551" spans="2:65" s="1" customFormat="1">
      <c r="B551" s="32"/>
      <c r="D551" s="144" t="s">
        <v>160</v>
      </c>
      <c r="F551" s="145" t="s">
        <v>858</v>
      </c>
      <c r="I551" s="146"/>
      <c r="L551" s="32"/>
      <c r="M551" s="147"/>
      <c r="T551" s="53"/>
      <c r="AT551" s="17" t="s">
        <v>160</v>
      </c>
      <c r="AU551" s="17" t="s">
        <v>78</v>
      </c>
    </row>
    <row r="552" spans="2:65" s="12" customFormat="1">
      <c r="B552" s="150"/>
      <c r="D552" s="144" t="s">
        <v>164</v>
      </c>
      <c r="E552" s="151" t="s">
        <v>19</v>
      </c>
      <c r="F552" s="152" t="s">
        <v>165</v>
      </c>
      <c r="H552" s="151" t="s">
        <v>19</v>
      </c>
      <c r="I552" s="153"/>
      <c r="L552" s="150"/>
      <c r="M552" s="154"/>
      <c r="T552" s="155"/>
      <c r="AT552" s="151" t="s">
        <v>164</v>
      </c>
      <c r="AU552" s="151" t="s">
        <v>78</v>
      </c>
      <c r="AV552" s="12" t="s">
        <v>76</v>
      </c>
      <c r="AW552" s="12" t="s">
        <v>31</v>
      </c>
      <c r="AX552" s="12" t="s">
        <v>69</v>
      </c>
      <c r="AY552" s="151" t="s">
        <v>150</v>
      </c>
    </row>
    <row r="553" spans="2:65" s="12" customFormat="1">
      <c r="B553" s="150"/>
      <c r="D553" s="144" t="s">
        <v>164</v>
      </c>
      <c r="E553" s="151" t="s">
        <v>19</v>
      </c>
      <c r="F553" s="152" t="s">
        <v>666</v>
      </c>
      <c r="H553" s="151" t="s">
        <v>19</v>
      </c>
      <c r="I553" s="153"/>
      <c r="L553" s="150"/>
      <c r="M553" s="154"/>
      <c r="T553" s="155"/>
      <c r="AT553" s="151" t="s">
        <v>164</v>
      </c>
      <c r="AU553" s="151" t="s">
        <v>78</v>
      </c>
      <c r="AV553" s="12" t="s">
        <v>76</v>
      </c>
      <c r="AW553" s="12" t="s">
        <v>31</v>
      </c>
      <c r="AX553" s="12" t="s">
        <v>69</v>
      </c>
      <c r="AY553" s="151" t="s">
        <v>150</v>
      </c>
    </row>
    <row r="554" spans="2:65" s="13" customFormat="1">
      <c r="B554" s="156"/>
      <c r="D554" s="144" t="s">
        <v>164</v>
      </c>
      <c r="E554" s="157" t="s">
        <v>19</v>
      </c>
      <c r="F554" s="158" t="s">
        <v>818</v>
      </c>
      <c r="H554" s="159">
        <v>9.7200000000000006</v>
      </c>
      <c r="I554" s="160"/>
      <c r="L554" s="156"/>
      <c r="M554" s="161"/>
      <c r="T554" s="162"/>
      <c r="AT554" s="157" t="s">
        <v>164</v>
      </c>
      <c r="AU554" s="157" t="s">
        <v>78</v>
      </c>
      <c r="AV554" s="13" t="s">
        <v>78</v>
      </c>
      <c r="AW554" s="13" t="s">
        <v>31</v>
      </c>
      <c r="AX554" s="13" t="s">
        <v>69</v>
      </c>
      <c r="AY554" s="157" t="s">
        <v>150</v>
      </c>
    </row>
    <row r="555" spans="2:65" s="13" customFormat="1">
      <c r="B555" s="156"/>
      <c r="D555" s="144" t="s">
        <v>164</v>
      </c>
      <c r="E555" s="157" t="s">
        <v>19</v>
      </c>
      <c r="F555" s="158" t="s">
        <v>819</v>
      </c>
      <c r="H555" s="159">
        <v>8.4939999999999998</v>
      </c>
      <c r="I555" s="160"/>
      <c r="L555" s="156"/>
      <c r="M555" s="161"/>
      <c r="T555" s="162"/>
      <c r="AT555" s="157" t="s">
        <v>164</v>
      </c>
      <c r="AU555" s="157" t="s">
        <v>78</v>
      </c>
      <c r="AV555" s="13" t="s">
        <v>78</v>
      </c>
      <c r="AW555" s="13" t="s">
        <v>31</v>
      </c>
      <c r="AX555" s="13" t="s">
        <v>69</v>
      </c>
      <c r="AY555" s="157" t="s">
        <v>150</v>
      </c>
    </row>
    <row r="556" spans="2:65" s="13" customFormat="1">
      <c r="B556" s="156"/>
      <c r="D556" s="144" t="s">
        <v>164</v>
      </c>
      <c r="E556" s="157" t="s">
        <v>19</v>
      </c>
      <c r="F556" s="158" t="s">
        <v>820</v>
      </c>
      <c r="H556" s="159">
        <v>25.164000000000001</v>
      </c>
      <c r="I556" s="160"/>
      <c r="L556" s="156"/>
      <c r="M556" s="161"/>
      <c r="T556" s="162"/>
      <c r="AT556" s="157" t="s">
        <v>164</v>
      </c>
      <c r="AU556" s="157" t="s">
        <v>78</v>
      </c>
      <c r="AV556" s="13" t="s">
        <v>78</v>
      </c>
      <c r="AW556" s="13" t="s">
        <v>31</v>
      </c>
      <c r="AX556" s="13" t="s">
        <v>69</v>
      </c>
      <c r="AY556" s="157" t="s">
        <v>150</v>
      </c>
    </row>
    <row r="557" spans="2:65" s="13" customFormat="1">
      <c r="B557" s="156"/>
      <c r="D557" s="144" t="s">
        <v>164</v>
      </c>
      <c r="E557" s="157" t="s">
        <v>19</v>
      </c>
      <c r="F557" s="158" t="s">
        <v>821</v>
      </c>
      <c r="H557" s="159">
        <v>2.5</v>
      </c>
      <c r="I557" s="160"/>
      <c r="L557" s="156"/>
      <c r="M557" s="161"/>
      <c r="T557" s="162"/>
      <c r="AT557" s="157" t="s">
        <v>164</v>
      </c>
      <c r="AU557" s="157" t="s">
        <v>78</v>
      </c>
      <c r="AV557" s="13" t="s">
        <v>78</v>
      </c>
      <c r="AW557" s="13" t="s">
        <v>31</v>
      </c>
      <c r="AX557" s="13" t="s">
        <v>69</v>
      </c>
      <c r="AY557" s="157" t="s">
        <v>150</v>
      </c>
    </row>
    <row r="558" spans="2:65" s="13" customFormat="1">
      <c r="B558" s="156"/>
      <c r="D558" s="144" t="s">
        <v>164</v>
      </c>
      <c r="E558" s="157" t="s">
        <v>19</v>
      </c>
      <c r="F558" s="158" t="s">
        <v>822</v>
      </c>
      <c r="H558" s="159">
        <v>7.68</v>
      </c>
      <c r="I558" s="160"/>
      <c r="L558" s="156"/>
      <c r="M558" s="161"/>
      <c r="T558" s="162"/>
      <c r="AT558" s="157" t="s">
        <v>164</v>
      </c>
      <c r="AU558" s="157" t="s">
        <v>78</v>
      </c>
      <c r="AV558" s="13" t="s">
        <v>78</v>
      </c>
      <c r="AW558" s="13" t="s">
        <v>31</v>
      </c>
      <c r="AX558" s="13" t="s">
        <v>69</v>
      </c>
      <c r="AY558" s="157" t="s">
        <v>150</v>
      </c>
    </row>
    <row r="559" spans="2:65" s="13" customFormat="1">
      <c r="B559" s="156"/>
      <c r="D559" s="144" t="s">
        <v>164</v>
      </c>
      <c r="E559" s="157" t="s">
        <v>19</v>
      </c>
      <c r="F559" s="158" t="s">
        <v>823</v>
      </c>
      <c r="H559" s="159">
        <v>5</v>
      </c>
      <c r="I559" s="160"/>
      <c r="L559" s="156"/>
      <c r="M559" s="161"/>
      <c r="T559" s="162"/>
      <c r="AT559" s="157" t="s">
        <v>164</v>
      </c>
      <c r="AU559" s="157" t="s">
        <v>78</v>
      </c>
      <c r="AV559" s="13" t="s">
        <v>78</v>
      </c>
      <c r="AW559" s="13" t="s">
        <v>31</v>
      </c>
      <c r="AX559" s="13" t="s">
        <v>69</v>
      </c>
      <c r="AY559" s="157" t="s">
        <v>150</v>
      </c>
    </row>
    <row r="560" spans="2:65" s="13" customFormat="1">
      <c r="B560" s="156"/>
      <c r="D560" s="144" t="s">
        <v>164</v>
      </c>
      <c r="E560" s="157" t="s">
        <v>19</v>
      </c>
      <c r="F560" s="158" t="s">
        <v>824</v>
      </c>
      <c r="H560" s="159">
        <v>38.158000000000001</v>
      </c>
      <c r="I560" s="160"/>
      <c r="L560" s="156"/>
      <c r="M560" s="161"/>
      <c r="T560" s="162"/>
      <c r="AT560" s="157" t="s">
        <v>164</v>
      </c>
      <c r="AU560" s="157" t="s">
        <v>78</v>
      </c>
      <c r="AV560" s="13" t="s">
        <v>78</v>
      </c>
      <c r="AW560" s="13" t="s">
        <v>31</v>
      </c>
      <c r="AX560" s="13" t="s">
        <v>69</v>
      </c>
      <c r="AY560" s="157" t="s">
        <v>150</v>
      </c>
    </row>
    <row r="561" spans="2:65" s="13" customFormat="1">
      <c r="B561" s="156"/>
      <c r="D561" s="144" t="s">
        <v>164</v>
      </c>
      <c r="E561" s="157" t="s">
        <v>19</v>
      </c>
      <c r="F561" s="158" t="s">
        <v>825</v>
      </c>
      <c r="H561" s="159">
        <v>16.8</v>
      </c>
      <c r="I561" s="160"/>
      <c r="L561" s="156"/>
      <c r="M561" s="161"/>
      <c r="T561" s="162"/>
      <c r="AT561" s="157" t="s">
        <v>164</v>
      </c>
      <c r="AU561" s="157" t="s">
        <v>78</v>
      </c>
      <c r="AV561" s="13" t="s">
        <v>78</v>
      </c>
      <c r="AW561" s="13" t="s">
        <v>31</v>
      </c>
      <c r="AX561" s="13" t="s">
        <v>69</v>
      </c>
      <c r="AY561" s="157" t="s">
        <v>150</v>
      </c>
    </row>
    <row r="562" spans="2:65" s="13" customFormat="1">
      <c r="B562" s="156"/>
      <c r="D562" s="144" t="s">
        <v>164</v>
      </c>
      <c r="E562" s="157" t="s">
        <v>19</v>
      </c>
      <c r="F562" s="158" t="s">
        <v>826</v>
      </c>
      <c r="H562" s="159">
        <v>1.76</v>
      </c>
      <c r="I562" s="160"/>
      <c r="L562" s="156"/>
      <c r="M562" s="161"/>
      <c r="T562" s="162"/>
      <c r="AT562" s="157" t="s">
        <v>164</v>
      </c>
      <c r="AU562" s="157" t="s">
        <v>78</v>
      </c>
      <c r="AV562" s="13" t="s">
        <v>78</v>
      </c>
      <c r="AW562" s="13" t="s">
        <v>31</v>
      </c>
      <c r="AX562" s="13" t="s">
        <v>69</v>
      </c>
      <c r="AY562" s="157" t="s">
        <v>150</v>
      </c>
    </row>
    <row r="563" spans="2:65" s="14" customFormat="1">
      <c r="B563" s="163"/>
      <c r="D563" s="144" t="s">
        <v>164</v>
      </c>
      <c r="E563" s="164" t="s">
        <v>19</v>
      </c>
      <c r="F563" s="165" t="s">
        <v>171</v>
      </c>
      <c r="H563" s="166">
        <v>115.276</v>
      </c>
      <c r="I563" s="167"/>
      <c r="L563" s="163"/>
      <c r="M563" s="168"/>
      <c r="T563" s="169"/>
      <c r="AT563" s="164" t="s">
        <v>164</v>
      </c>
      <c r="AU563" s="164" t="s">
        <v>78</v>
      </c>
      <c r="AV563" s="14" t="s">
        <v>158</v>
      </c>
      <c r="AW563" s="14" t="s">
        <v>31</v>
      </c>
      <c r="AX563" s="14" t="s">
        <v>76</v>
      </c>
      <c r="AY563" s="164" t="s">
        <v>150</v>
      </c>
    </row>
    <row r="564" spans="2:65" s="1" customFormat="1" ht="16.5" customHeight="1">
      <c r="B564" s="32"/>
      <c r="C564" s="131" t="s">
        <v>425</v>
      </c>
      <c r="D564" s="131" t="s">
        <v>153</v>
      </c>
      <c r="E564" s="132" t="s">
        <v>859</v>
      </c>
      <c r="F564" s="133" t="s">
        <v>860</v>
      </c>
      <c r="G564" s="134" t="s">
        <v>156</v>
      </c>
      <c r="H564" s="135">
        <v>387.608</v>
      </c>
      <c r="I564" s="136"/>
      <c r="J564" s="137">
        <f>ROUND(I564*H564,2)</f>
        <v>0</v>
      </c>
      <c r="K564" s="133" t="s">
        <v>157</v>
      </c>
      <c r="L564" s="32"/>
      <c r="M564" s="138" t="s">
        <v>19</v>
      </c>
      <c r="N564" s="139" t="s">
        <v>40</v>
      </c>
      <c r="P564" s="140">
        <f>O564*H564</f>
        <v>0</v>
      </c>
      <c r="Q564" s="140">
        <v>2.1999999999999999E-5</v>
      </c>
      <c r="R564" s="140">
        <f>Q564*H564</f>
        <v>8.5273759999999997E-3</v>
      </c>
      <c r="S564" s="140">
        <v>1.0000000000000001E-5</v>
      </c>
      <c r="T564" s="141">
        <f>S564*H564</f>
        <v>3.8760800000000005E-3</v>
      </c>
      <c r="AR564" s="142" t="s">
        <v>158</v>
      </c>
      <c r="AT564" s="142" t="s">
        <v>153</v>
      </c>
      <c r="AU564" s="142" t="s">
        <v>78</v>
      </c>
      <c r="AY564" s="17" t="s">
        <v>150</v>
      </c>
      <c r="BE564" s="143">
        <f>IF(N564="základní",J564,0)</f>
        <v>0</v>
      </c>
      <c r="BF564" s="143">
        <f>IF(N564="snížená",J564,0)</f>
        <v>0</v>
      </c>
      <c r="BG564" s="143">
        <f>IF(N564="zákl. přenesená",J564,0)</f>
        <v>0</v>
      </c>
      <c r="BH564" s="143">
        <f>IF(N564="sníž. přenesená",J564,0)</f>
        <v>0</v>
      </c>
      <c r="BI564" s="143">
        <f>IF(N564="nulová",J564,0)</f>
        <v>0</v>
      </c>
      <c r="BJ564" s="17" t="s">
        <v>76</v>
      </c>
      <c r="BK564" s="143">
        <f>ROUND(I564*H564,2)</f>
        <v>0</v>
      </c>
      <c r="BL564" s="17" t="s">
        <v>158</v>
      </c>
      <c r="BM564" s="142" t="s">
        <v>861</v>
      </c>
    </row>
    <row r="565" spans="2:65" s="1" customFormat="1">
      <c r="B565" s="32"/>
      <c r="D565" s="144" t="s">
        <v>160</v>
      </c>
      <c r="F565" s="145" t="s">
        <v>862</v>
      </c>
      <c r="I565" s="146"/>
      <c r="L565" s="32"/>
      <c r="M565" s="147"/>
      <c r="T565" s="53"/>
      <c r="AT565" s="17" t="s">
        <v>160</v>
      </c>
      <c r="AU565" s="17" t="s">
        <v>78</v>
      </c>
    </row>
    <row r="566" spans="2:65" s="1" customFormat="1">
      <c r="B566" s="32"/>
      <c r="D566" s="148" t="s">
        <v>162</v>
      </c>
      <c r="F566" s="149" t="s">
        <v>863</v>
      </c>
      <c r="I566" s="146"/>
      <c r="L566" s="32"/>
      <c r="M566" s="147"/>
      <c r="T566" s="53"/>
      <c r="AT566" s="17" t="s">
        <v>162</v>
      </c>
      <c r="AU566" s="17" t="s">
        <v>78</v>
      </c>
    </row>
    <row r="567" spans="2:65" s="12" customFormat="1">
      <c r="B567" s="150"/>
      <c r="D567" s="144" t="s">
        <v>164</v>
      </c>
      <c r="E567" s="151" t="s">
        <v>19</v>
      </c>
      <c r="F567" s="152" t="s">
        <v>165</v>
      </c>
      <c r="H567" s="151" t="s">
        <v>19</v>
      </c>
      <c r="I567" s="153"/>
      <c r="L567" s="150"/>
      <c r="M567" s="154"/>
      <c r="T567" s="155"/>
      <c r="AT567" s="151" t="s">
        <v>164</v>
      </c>
      <c r="AU567" s="151" t="s">
        <v>78</v>
      </c>
      <c r="AV567" s="12" t="s">
        <v>76</v>
      </c>
      <c r="AW567" s="12" t="s">
        <v>31</v>
      </c>
      <c r="AX567" s="12" t="s">
        <v>69</v>
      </c>
      <c r="AY567" s="151" t="s">
        <v>150</v>
      </c>
    </row>
    <row r="568" spans="2:65" s="13" customFormat="1">
      <c r="B568" s="156"/>
      <c r="D568" s="144" t="s">
        <v>164</v>
      </c>
      <c r="E568" s="157" t="s">
        <v>19</v>
      </c>
      <c r="F568" s="158" t="s">
        <v>864</v>
      </c>
      <c r="H568" s="159">
        <v>18.09</v>
      </c>
      <c r="I568" s="160"/>
      <c r="L568" s="156"/>
      <c r="M568" s="161"/>
      <c r="T568" s="162"/>
      <c r="AT568" s="157" t="s">
        <v>164</v>
      </c>
      <c r="AU568" s="157" t="s">
        <v>78</v>
      </c>
      <c r="AV568" s="13" t="s">
        <v>78</v>
      </c>
      <c r="AW568" s="13" t="s">
        <v>31</v>
      </c>
      <c r="AX568" s="13" t="s">
        <v>69</v>
      </c>
      <c r="AY568" s="157" t="s">
        <v>150</v>
      </c>
    </row>
    <row r="569" spans="2:65" s="13" customFormat="1">
      <c r="B569" s="156"/>
      <c r="D569" s="144" t="s">
        <v>164</v>
      </c>
      <c r="E569" s="157" t="s">
        <v>19</v>
      </c>
      <c r="F569" s="158" t="s">
        <v>865</v>
      </c>
      <c r="H569" s="159">
        <v>211.31299999999999</v>
      </c>
      <c r="I569" s="160"/>
      <c r="L569" s="156"/>
      <c r="M569" s="161"/>
      <c r="T569" s="162"/>
      <c r="AT569" s="157" t="s">
        <v>164</v>
      </c>
      <c r="AU569" s="157" t="s">
        <v>78</v>
      </c>
      <c r="AV569" s="13" t="s">
        <v>78</v>
      </c>
      <c r="AW569" s="13" t="s">
        <v>31</v>
      </c>
      <c r="AX569" s="13" t="s">
        <v>69</v>
      </c>
      <c r="AY569" s="157" t="s">
        <v>150</v>
      </c>
    </row>
    <row r="570" spans="2:65" s="13" customFormat="1">
      <c r="B570" s="156"/>
      <c r="D570" s="144" t="s">
        <v>164</v>
      </c>
      <c r="E570" s="157" t="s">
        <v>19</v>
      </c>
      <c r="F570" s="158" t="s">
        <v>866</v>
      </c>
      <c r="H570" s="159">
        <v>158.20500000000001</v>
      </c>
      <c r="I570" s="160"/>
      <c r="L570" s="156"/>
      <c r="M570" s="161"/>
      <c r="T570" s="162"/>
      <c r="AT570" s="157" t="s">
        <v>164</v>
      </c>
      <c r="AU570" s="157" t="s">
        <v>78</v>
      </c>
      <c r="AV570" s="13" t="s">
        <v>78</v>
      </c>
      <c r="AW570" s="13" t="s">
        <v>31</v>
      </c>
      <c r="AX570" s="13" t="s">
        <v>69</v>
      </c>
      <c r="AY570" s="157" t="s">
        <v>150</v>
      </c>
    </row>
    <row r="571" spans="2:65" s="14" customFormat="1">
      <c r="B571" s="163"/>
      <c r="D571" s="144" t="s">
        <v>164</v>
      </c>
      <c r="E571" s="164" t="s">
        <v>19</v>
      </c>
      <c r="F571" s="165" t="s">
        <v>171</v>
      </c>
      <c r="H571" s="166">
        <v>387.608</v>
      </c>
      <c r="I571" s="167"/>
      <c r="L571" s="163"/>
      <c r="M571" s="168"/>
      <c r="T571" s="169"/>
      <c r="AT571" s="164" t="s">
        <v>164</v>
      </c>
      <c r="AU571" s="164" t="s">
        <v>78</v>
      </c>
      <c r="AV571" s="14" t="s">
        <v>158</v>
      </c>
      <c r="AW571" s="14" t="s">
        <v>31</v>
      </c>
      <c r="AX571" s="14" t="s">
        <v>76</v>
      </c>
      <c r="AY571" s="164" t="s">
        <v>150</v>
      </c>
    </row>
    <row r="572" spans="2:65" s="1" customFormat="1" ht="16.5" customHeight="1">
      <c r="B572" s="32"/>
      <c r="C572" s="131" t="s">
        <v>431</v>
      </c>
      <c r="D572" s="131" t="s">
        <v>153</v>
      </c>
      <c r="E572" s="132" t="s">
        <v>867</v>
      </c>
      <c r="F572" s="133" t="s">
        <v>868</v>
      </c>
      <c r="G572" s="134" t="s">
        <v>156</v>
      </c>
      <c r="H572" s="135">
        <v>1313.0150000000001</v>
      </c>
      <c r="I572" s="136"/>
      <c r="J572" s="137">
        <f>ROUND(I572*H572,2)</f>
        <v>0</v>
      </c>
      <c r="K572" s="133" t="s">
        <v>157</v>
      </c>
      <c r="L572" s="32"/>
      <c r="M572" s="138" t="s">
        <v>19</v>
      </c>
      <c r="N572" s="139" t="s">
        <v>40</v>
      </c>
      <c r="P572" s="140">
        <f>O572*H572</f>
        <v>0</v>
      </c>
      <c r="Q572" s="140">
        <v>0</v>
      </c>
      <c r="R572" s="140">
        <f>Q572*H572</f>
        <v>0</v>
      </c>
      <c r="S572" s="140">
        <v>0</v>
      </c>
      <c r="T572" s="141">
        <f>S572*H572</f>
        <v>0</v>
      </c>
      <c r="AR572" s="142" t="s">
        <v>158</v>
      </c>
      <c r="AT572" s="142" t="s">
        <v>153</v>
      </c>
      <c r="AU572" s="142" t="s">
        <v>78</v>
      </c>
      <c r="AY572" s="17" t="s">
        <v>150</v>
      </c>
      <c r="BE572" s="143">
        <f>IF(N572="základní",J572,0)</f>
        <v>0</v>
      </c>
      <c r="BF572" s="143">
        <f>IF(N572="snížená",J572,0)</f>
        <v>0</v>
      </c>
      <c r="BG572" s="143">
        <f>IF(N572="zákl. přenesená",J572,0)</f>
        <v>0</v>
      </c>
      <c r="BH572" s="143">
        <f>IF(N572="sníž. přenesená",J572,0)</f>
        <v>0</v>
      </c>
      <c r="BI572" s="143">
        <f>IF(N572="nulová",J572,0)</f>
        <v>0</v>
      </c>
      <c r="BJ572" s="17" t="s">
        <v>76</v>
      </c>
      <c r="BK572" s="143">
        <f>ROUND(I572*H572,2)</f>
        <v>0</v>
      </c>
      <c r="BL572" s="17" t="s">
        <v>158</v>
      </c>
      <c r="BM572" s="142" t="s">
        <v>869</v>
      </c>
    </row>
    <row r="573" spans="2:65" s="1" customFormat="1">
      <c r="B573" s="32"/>
      <c r="D573" s="144" t="s">
        <v>160</v>
      </c>
      <c r="F573" s="145" t="s">
        <v>870</v>
      </c>
      <c r="I573" s="146"/>
      <c r="L573" s="32"/>
      <c r="M573" s="147"/>
      <c r="T573" s="53"/>
      <c r="AT573" s="17" t="s">
        <v>160</v>
      </c>
      <c r="AU573" s="17" t="s">
        <v>78</v>
      </c>
    </row>
    <row r="574" spans="2:65" s="1" customFormat="1">
      <c r="B574" s="32"/>
      <c r="D574" s="148" t="s">
        <v>162</v>
      </c>
      <c r="F574" s="149" t="s">
        <v>871</v>
      </c>
      <c r="I574" s="146"/>
      <c r="L574" s="32"/>
      <c r="M574" s="147"/>
      <c r="T574" s="53"/>
      <c r="AT574" s="17" t="s">
        <v>162</v>
      </c>
      <c r="AU574" s="17" t="s">
        <v>78</v>
      </c>
    </row>
    <row r="575" spans="2:65" s="12" customFormat="1">
      <c r="B575" s="150"/>
      <c r="D575" s="144" t="s">
        <v>164</v>
      </c>
      <c r="E575" s="151" t="s">
        <v>19</v>
      </c>
      <c r="F575" s="152" t="s">
        <v>165</v>
      </c>
      <c r="H575" s="151" t="s">
        <v>19</v>
      </c>
      <c r="I575" s="153"/>
      <c r="L575" s="150"/>
      <c r="M575" s="154"/>
      <c r="T575" s="155"/>
      <c r="AT575" s="151" t="s">
        <v>164</v>
      </c>
      <c r="AU575" s="151" t="s">
        <v>78</v>
      </c>
      <c r="AV575" s="12" t="s">
        <v>76</v>
      </c>
      <c r="AW575" s="12" t="s">
        <v>31</v>
      </c>
      <c r="AX575" s="12" t="s">
        <v>69</v>
      </c>
      <c r="AY575" s="151" t="s">
        <v>150</v>
      </c>
    </row>
    <row r="576" spans="2:65" s="12" customFormat="1">
      <c r="B576" s="150"/>
      <c r="D576" s="144" t="s">
        <v>164</v>
      </c>
      <c r="E576" s="151" t="s">
        <v>19</v>
      </c>
      <c r="F576" s="152" t="s">
        <v>337</v>
      </c>
      <c r="H576" s="151" t="s">
        <v>19</v>
      </c>
      <c r="I576" s="153"/>
      <c r="L576" s="150"/>
      <c r="M576" s="154"/>
      <c r="T576" s="155"/>
      <c r="AT576" s="151" t="s">
        <v>164</v>
      </c>
      <c r="AU576" s="151" t="s">
        <v>78</v>
      </c>
      <c r="AV576" s="12" t="s">
        <v>76</v>
      </c>
      <c r="AW576" s="12" t="s">
        <v>31</v>
      </c>
      <c r="AX576" s="12" t="s">
        <v>69</v>
      </c>
      <c r="AY576" s="151" t="s">
        <v>150</v>
      </c>
    </row>
    <row r="577" spans="2:51" s="13" customFormat="1">
      <c r="B577" s="156"/>
      <c r="D577" s="144" t="s">
        <v>164</v>
      </c>
      <c r="E577" s="157" t="s">
        <v>19</v>
      </c>
      <c r="F577" s="158" t="s">
        <v>338</v>
      </c>
      <c r="H577" s="159">
        <v>153.01</v>
      </c>
      <c r="I577" s="160"/>
      <c r="L577" s="156"/>
      <c r="M577" s="161"/>
      <c r="T577" s="162"/>
      <c r="AT577" s="157" t="s">
        <v>164</v>
      </c>
      <c r="AU577" s="157" t="s">
        <v>78</v>
      </c>
      <c r="AV577" s="13" t="s">
        <v>78</v>
      </c>
      <c r="AW577" s="13" t="s">
        <v>31</v>
      </c>
      <c r="AX577" s="13" t="s">
        <v>69</v>
      </c>
      <c r="AY577" s="157" t="s">
        <v>150</v>
      </c>
    </row>
    <row r="578" spans="2:51" s="13" customFormat="1">
      <c r="B578" s="156"/>
      <c r="D578" s="144" t="s">
        <v>164</v>
      </c>
      <c r="E578" s="157" t="s">
        <v>19</v>
      </c>
      <c r="F578" s="158" t="s">
        <v>339</v>
      </c>
      <c r="H578" s="159">
        <v>-4</v>
      </c>
      <c r="I578" s="160"/>
      <c r="L578" s="156"/>
      <c r="M578" s="161"/>
      <c r="T578" s="162"/>
      <c r="AT578" s="157" t="s">
        <v>164</v>
      </c>
      <c r="AU578" s="157" t="s">
        <v>78</v>
      </c>
      <c r="AV578" s="13" t="s">
        <v>78</v>
      </c>
      <c r="AW578" s="13" t="s">
        <v>31</v>
      </c>
      <c r="AX578" s="13" t="s">
        <v>69</v>
      </c>
      <c r="AY578" s="157" t="s">
        <v>150</v>
      </c>
    </row>
    <row r="579" spans="2:51" s="13" customFormat="1">
      <c r="B579" s="156"/>
      <c r="D579" s="144" t="s">
        <v>164</v>
      </c>
      <c r="E579" s="157" t="s">
        <v>19</v>
      </c>
      <c r="F579" s="158" t="s">
        <v>340</v>
      </c>
      <c r="H579" s="159">
        <v>2.7749999999999999</v>
      </c>
      <c r="I579" s="160"/>
      <c r="L579" s="156"/>
      <c r="M579" s="161"/>
      <c r="T579" s="162"/>
      <c r="AT579" s="157" t="s">
        <v>164</v>
      </c>
      <c r="AU579" s="157" t="s">
        <v>78</v>
      </c>
      <c r="AV579" s="13" t="s">
        <v>78</v>
      </c>
      <c r="AW579" s="13" t="s">
        <v>31</v>
      </c>
      <c r="AX579" s="13" t="s">
        <v>69</v>
      </c>
      <c r="AY579" s="157" t="s">
        <v>150</v>
      </c>
    </row>
    <row r="580" spans="2:51" s="13" customFormat="1">
      <c r="B580" s="156"/>
      <c r="D580" s="144" t="s">
        <v>164</v>
      </c>
      <c r="E580" s="157" t="s">
        <v>19</v>
      </c>
      <c r="F580" s="158" t="s">
        <v>341</v>
      </c>
      <c r="H580" s="159">
        <v>-18.190000000000001</v>
      </c>
      <c r="I580" s="160"/>
      <c r="L580" s="156"/>
      <c r="M580" s="161"/>
      <c r="T580" s="162"/>
      <c r="AT580" s="157" t="s">
        <v>164</v>
      </c>
      <c r="AU580" s="157" t="s">
        <v>78</v>
      </c>
      <c r="AV580" s="13" t="s">
        <v>78</v>
      </c>
      <c r="AW580" s="13" t="s">
        <v>31</v>
      </c>
      <c r="AX580" s="13" t="s">
        <v>69</v>
      </c>
      <c r="AY580" s="157" t="s">
        <v>150</v>
      </c>
    </row>
    <row r="581" spans="2:51" s="13" customFormat="1">
      <c r="B581" s="156"/>
      <c r="D581" s="144" t="s">
        <v>164</v>
      </c>
      <c r="E581" s="157" t="s">
        <v>19</v>
      </c>
      <c r="F581" s="158" t="s">
        <v>342</v>
      </c>
      <c r="H581" s="159">
        <v>6.42</v>
      </c>
      <c r="I581" s="160"/>
      <c r="L581" s="156"/>
      <c r="M581" s="161"/>
      <c r="T581" s="162"/>
      <c r="AT581" s="157" t="s">
        <v>164</v>
      </c>
      <c r="AU581" s="157" t="s">
        <v>78</v>
      </c>
      <c r="AV581" s="13" t="s">
        <v>78</v>
      </c>
      <c r="AW581" s="13" t="s">
        <v>31</v>
      </c>
      <c r="AX581" s="13" t="s">
        <v>69</v>
      </c>
      <c r="AY581" s="157" t="s">
        <v>150</v>
      </c>
    </row>
    <row r="582" spans="2:51" s="13" customFormat="1">
      <c r="B582" s="156"/>
      <c r="D582" s="144" t="s">
        <v>164</v>
      </c>
      <c r="E582" s="157" t="s">
        <v>19</v>
      </c>
      <c r="F582" s="158" t="s">
        <v>343</v>
      </c>
      <c r="H582" s="159">
        <v>-7.78</v>
      </c>
      <c r="I582" s="160"/>
      <c r="L582" s="156"/>
      <c r="M582" s="161"/>
      <c r="T582" s="162"/>
      <c r="AT582" s="157" t="s">
        <v>164</v>
      </c>
      <c r="AU582" s="157" t="s">
        <v>78</v>
      </c>
      <c r="AV582" s="13" t="s">
        <v>78</v>
      </c>
      <c r="AW582" s="13" t="s">
        <v>31</v>
      </c>
      <c r="AX582" s="13" t="s">
        <v>69</v>
      </c>
      <c r="AY582" s="157" t="s">
        <v>150</v>
      </c>
    </row>
    <row r="583" spans="2:51" s="13" customFormat="1">
      <c r="B583" s="156"/>
      <c r="D583" s="144" t="s">
        <v>164</v>
      </c>
      <c r="E583" s="157" t="s">
        <v>19</v>
      </c>
      <c r="F583" s="158" t="s">
        <v>344</v>
      </c>
      <c r="H583" s="159">
        <v>5.0250000000000004</v>
      </c>
      <c r="I583" s="160"/>
      <c r="L583" s="156"/>
      <c r="M583" s="161"/>
      <c r="T583" s="162"/>
      <c r="AT583" s="157" t="s">
        <v>164</v>
      </c>
      <c r="AU583" s="157" t="s">
        <v>78</v>
      </c>
      <c r="AV583" s="13" t="s">
        <v>78</v>
      </c>
      <c r="AW583" s="13" t="s">
        <v>31</v>
      </c>
      <c r="AX583" s="13" t="s">
        <v>69</v>
      </c>
      <c r="AY583" s="157" t="s">
        <v>150</v>
      </c>
    </row>
    <row r="584" spans="2:51" s="12" customFormat="1">
      <c r="B584" s="150"/>
      <c r="D584" s="144" t="s">
        <v>164</v>
      </c>
      <c r="E584" s="151" t="s">
        <v>19</v>
      </c>
      <c r="F584" s="152" t="s">
        <v>345</v>
      </c>
      <c r="H584" s="151" t="s">
        <v>19</v>
      </c>
      <c r="I584" s="153"/>
      <c r="L584" s="150"/>
      <c r="M584" s="154"/>
      <c r="T584" s="155"/>
      <c r="AT584" s="151" t="s">
        <v>164</v>
      </c>
      <c r="AU584" s="151" t="s">
        <v>78</v>
      </c>
      <c r="AV584" s="12" t="s">
        <v>76</v>
      </c>
      <c r="AW584" s="12" t="s">
        <v>31</v>
      </c>
      <c r="AX584" s="12" t="s">
        <v>69</v>
      </c>
      <c r="AY584" s="151" t="s">
        <v>150</v>
      </c>
    </row>
    <row r="585" spans="2:51" s="13" customFormat="1">
      <c r="B585" s="156"/>
      <c r="D585" s="144" t="s">
        <v>164</v>
      </c>
      <c r="E585" s="157" t="s">
        <v>19</v>
      </c>
      <c r="F585" s="158" t="s">
        <v>346</v>
      </c>
      <c r="H585" s="159">
        <v>18.75</v>
      </c>
      <c r="I585" s="160"/>
      <c r="L585" s="156"/>
      <c r="M585" s="161"/>
      <c r="T585" s="162"/>
      <c r="AT585" s="157" t="s">
        <v>164</v>
      </c>
      <c r="AU585" s="157" t="s">
        <v>78</v>
      </c>
      <c r="AV585" s="13" t="s">
        <v>78</v>
      </c>
      <c r="AW585" s="13" t="s">
        <v>31</v>
      </c>
      <c r="AX585" s="13" t="s">
        <v>69</v>
      </c>
      <c r="AY585" s="157" t="s">
        <v>150</v>
      </c>
    </row>
    <row r="586" spans="2:51" s="13" customFormat="1">
      <c r="B586" s="156"/>
      <c r="D586" s="144" t="s">
        <v>164</v>
      </c>
      <c r="E586" s="157" t="s">
        <v>19</v>
      </c>
      <c r="F586" s="158" t="s">
        <v>347</v>
      </c>
      <c r="H586" s="159">
        <v>101.26</v>
      </c>
      <c r="I586" s="160"/>
      <c r="L586" s="156"/>
      <c r="M586" s="161"/>
      <c r="T586" s="162"/>
      <c r="AT586" s="157" t="s">
        <v>164</v>
      </c>
      <c r="AU586" s="157" t="s">
        <v>78</v>
      </c>
      <c r="AV586" s="13" t="s">
        <v>78</v>
      </c>
      <c r="AW586" s="13" t="s">
        <v>31</v>
      </c>
      <c r="AX586" s="13" t="s">
        <v>69</v>
      </c>
      <c r="AY586" s="157" t="s">
        <v>150</v>
      </c>
    </row>
    <row r="587" spans="2:51" s="13" customFormat="1">
      <c r="B587" s="156"/>
      <c r="D587" s="144" t="s">
        <v>164</v>
      </c>
      <c r="E587" s="157" t="s">
        <v>19</v>
      </c>
      <c r="F587" s="158" t="s">
        <v>348</v>
      </c>
      <c r="H587" s="159">
        <v>-13.6</v>
      </c>
      <c r="I587" s="160"/>
      <c r="L587" s="156"/>
      <c r="M587" s="161"/>
      <c r="T587" s="162"/>
      <c r="AT587" s="157" t="s">
        <v>164</v>
      </c>
      <c r="AU587" s="157" t="s">
        <v>78</v>
      </c>
      <c r="AV587" s="13" t="s">
        <v>78</v>
      </c>
      <c r="AW587" s="13" t="s">
        <v>31</v>
      </c>
      <c r="AX587" s="13" t="s">
        <v>69</v>
      </c>
      <c r="AY587" s="157" t="s">
        <v>150</v>
      </c>
    </row>
    <row r="588" spans="2:51" s="13" customFormat="1">
      <c r="B588" s="156"/>
      <c r="D588" s="144" t="s">
        <v>164</v>
      </c>
      <c r="E588" s="157" t="s">
        <v>19</v>
      </c>
      <c r="F588" s="158" t="s">
        <v>349</v>
      </c>
      <c r="H588" s="159">
        <v>10.944000000000001</v>
      </c>
      <c r="I588" s="160"/>
      <c r="L588" s="156"/>
      <c r="M588" s="161"/>
      <c r="T588" s="162"/>
      <c r="AT588" s="157" t="s">
        <v>164</v>
      </c>
      <c r="AU588" s="157" t="s">
        <v>78</v>
      </c>
      <c r="AV588" s="13" t="s">
        <v>78</v>
      </c>
      <c r="AW588" s="13" t="s">
        <v>31</v>
      </c>
      <c r="AX588" s="13" t="s">
        <v>69</v>
      </c>
      <c r="AY588" s="157" t="s">
        <v>150</v>
      </c>
    </row>
    <row r="589" spans="2:51" s="13" customFormat="1">
      <c r="B589" s="156"/>
      <c r="D589" s="144" t="s">
        <v>164</v>
      </c>
      <c r="E589" s="157" t="s">
        <v>19</v>
      </c>
      <c r="F589" s="158" t="s">
        <v>350</v>
      </c>
      <c r="H589" s="159">
        <v>8.14</v>
      </c>
      <c r="I589" s="160"/>
      <c r="L589" s="156"/>
      <c r="M589" s="161"/>
      <c r="T589" s="162"/>
      <c r="AT589" s="157" t="s">
        <v>164</v>
      </c>
      <c r="AU589" s="157" t="s">
        <v>78</v>
      </c>
      <c r="AV589" s="13" t="s">
        <v>78</v>
      </c>
      <c r="AW589" s="13" t="s">
        <v>31</v>
      </c>
      <c r="AX589" s="13" t="s">
        <v>69</v>
      </c>
      <c r="AY589" s="157" t="s">
        <v>150</v>
      </c>
    </row>
    <row r="590" spans="2:51" s="13" customFormat="1">
      <c r="B590" s="156"/>
      <c r="D590" s="144" t="s">
        <v>164</v>
      </c>
      <c r="E590" s="157" t="s">
        <v>19</v>
      </c>
      <c r="F590" s="158" t="s">
        <v>351</v>
      </c>
      <c r="H590" s="159">
        <v>40.799999999999997</v>
      </c>
      <c r="I590" s="160"/>
      <c r="L590" s="156"/>
      <c r="M590" s="161"/>
      <c r="T590" s="162"/>
      <c r="AT590" s="157" t="s">
        <v>164</v>
      </c>
      <c r="AU590" s="157" t="s">
        <v>78</v>
      </c>
      <c r="AV590" s="13" t="s">
        <v>78</v>
      </c>
      <c r="AW590" s="13" t="s">
        <v>31</v>
      </c>
      <c r="AX590" s="13" t="s">
        <v>69</v>
      </c>
      <c r="AY590" s="157" t="s">
        <v>150</v>
      </c>
    </row>
    <row r="591" spans="2:51" s="13" customFormat="1">
      <c r="B591" s="156"/>
      <c r="D591" s="144" t="s">
        <v>164</v>
      </c>
      <c r="E591" s="157" t="s">
        <v>19</v>
      </c>
      <c r="F591" s="158" t="s">
        <v>352</v>
      </c>
      <c r="H591" s="159">
        <v>-13.86</v>
      </c>
      <c r="I591" s="160"/>
      <c r="L591" s="156"/>
      <c r="M591" s="161"/>
      <c r="T591" s="162"/>
      <c r="AT591" s="157" t="s">
        <v>164</v>
      </c>
      <c r="AU591" s="157" t="s">
        <v>78</v>
      </c>
      <c r="AV591" s="13" t="s">
        <v>78</v>
      </c>
      <c r="AW591" s="13" t="s">
        <v>31</v>
      </c>
      <c r="AX591" s="13" t="s">
        <v>69</v>
      </c>
      <c r="AY591" s="157" t="s">
        <v>150</v>
      </c>
    </row>
    <row r="592" spans="2:51" s="13" customFormat="1">
      <c r="B592" s="156"/>
      <c r="D592" s="144" t="s">
        <v>164</v>
      </c>
      <c r="E592" s="157" t="s">
        <v>19</v>
      </c>
      <c r="F592" s="158" t="s">
        <v>353</v>
      </c>
      <c r="H592" s="159">
        <v>51.02</v>
      </c>
      <c r="I592" s="160"/>
      <c r="L592" s="156"/>
      <c r="M592" s="161"/>
      <c r="T592" s="162"/>
      <c r="AT592" s="157" t="s">
        <v>164</v>
      </c>
      <c r="AU592" s="157" t="s">
        <v>78</v>
      </c>
      <c r="AV592" s="13" t="s">
        <v>78</v>
      </c>
      <c r="AW592" s="13" t="s">
        <v>31</v>
      </c>
      <c r="AX592" s="13" t="s">
        <v>69</v>
      </c>
      <c r="AY592" s="157" t="s">
        <v>150</v>
      </c>
    </row>
    <row r="593" spans="2:51" s="13" customFormat="1">
      <c r="B593" s="156"/>
      <c r="D593" s="144" t="s">
        <v>164</v>
      </c>
      <c r="E593" s="157" t="s">
        <v>19</v>
      </c>
      <c r="F593" s="158" t="s">
        <v>354</v>
      </c>
      <c r="H593" s="159">
        <v>-3.28</v>
      </c>
      <c r="I593" s="160"/>
      <c r="L593" s="156"/>
      <c r="M593" s="161"/>
      <c r="T593" s="162"/>
      <c r="AT593" s="157" t="s">
        <v>164</v>
      </c>
      <c r="AU593" s="157" t="s">
        <v>78</v>
      </c>
      <c r="AV593" s="13" t="s">
        <v>78</v>
      </c>
      <c r="AW593" s="13" t="s">
        <v>31</v>
      </c>
      <c r="AX593" s="13" t="s">
        <v>69</v>
      </c>
      <c r="AY593" s="157" t="s">
        <v>150</v>
      </c>
    </row>
    <row r="594" spans="2:51" s="12" customFormat="1">
      <c r="B594" s="150"/>
      <c r="D594" s="144" t="s">
        <v>164</v>
      </c>
      <c r="E594" s="151" t="s">
        <v>19</v>
      </c>
      <c r="F594" s="152" t="s">
        <v>355</v>
      </c>
      <c r="H594" s="151" t="s">
        <v>19</v>
      </c>
      <c r="I594" s="153"/>
      <c r="L594" s="150"/>
      <c r="M594" s="154"/>
      <c r="T594" s="155"/>
      <c r="AT594" s="151" t="s">
        <v>164</v>
      </c>
      <c r="AU594" s="151" t="s">
        <v>78</v>
      </c>
      <c r="AV594" s="12" t="s">
        <v>76</v>
      </c>
      <c r="AW594" s="12" t="s">
        <v>31</v>
      </c>
      <c r="AX594" s="12" t="s">
        <v>69</v>
      </c>
      <c r="AY594" s="151" t="s">
        <v>150</v>
      </c>
    </row>
    <row r="595" spans="2:51" s="13" customFormat="1">
      <c r="B595" s="156"/>
      <c r="D595" s="144" t="s">
        <v>164</v>
      </c>
      <c r="E595" s="157" t="s">
        <v>19</v>
      </c>
      <c r="F595" s="158" t="s">
        <v>356</v>
      </c>
      <c r="H595" s="159">
        <v>20.75</v>
      </c>
      <c r="I595" s="160"/>
      <c r="L595" s="156"/>
      <c r="M595" s="161"/>
      <c r="T595" s="162"/>
      <c r="AT595" s="157" t="s">
        <v>164</v>
      </c>
      <c r="AU595" s="157" t="s">
        <v>78</v>
      </c>
      <c r="AV595" s="13" t="s">
        <v>78</v>
      </c>
      <c r="AW595" s="13" t="s">
        <v>31</v>
      </c>
      <c r="AX595" s="13" t="s">
        <v>69</v>
      </c>
      <c r="AY595" s="157" t="s">
        <v>150</v>
      </c>
    </row>
    <row r="596" spans="2:51" s="13" customFormat="1">
      <c r="B596" s="156"/>
      <c r="D596" s="144" t="s">
        <v>164</v>
      </c>
      <c r="E596" s="157" t="s">
        <v>19</v>
      </c>
      <c r="F596" s="158" t="s">
        <v>357</v>
      </c>
      <c r="H596" s="159">
        <v>42.9</v>
      </c>
      <c r="I596" s="160"/>
      <c r="L596" s="156"/>
      <c r="M596" s="161"/>
      <c r="T596" s="162"/>
      <c r="AT596" s="157" t="s">
        <v>164</v>
      </c>
      <c r="AU596" s="157" t="s">
        <v>78</v>
      </c>
      <c r="AV596" s="13" t="s">
        <v>78</v>
      </c>
      <c r="AW596" s="13" t="s">
        <v>31</v>
      </c>
      <c r="AX596" s="13" t="s">
        <v>69</v>
      </c>
      <c r="AY596" s="157" t="s">
        <v>150</v>
      </c>
    </row>
    <row r="597" spans="2:51" s="13" customFormat="1">
      <c r="B597" s="156"/>
      <c r="D597" s="144" t="s">
        <v>164</v>
      </c>
      <c r="E597" s="157" t="s">
        <v>19</v>
      </c>
      <c r="F597" s="158" t="s">
        <v>358</v>
      </c>
      <c r="H597" s="159">
        <v>-3</v>
      </c>
      <c r="I597" s="160"/>
      <c r="L597" s="156"/>
      <c r="M597" s="161"/>
      <c r="T597" s="162"/>
      <c r="AT597" s="157" t="s">
        <v>164</v>
      </c>
      <c r="AU597" s="157" t="s">
        <v>78</v>
      </c>
      <c r="AV597" s="13" t="s">
        <v>78</v>
      </c>
      <c r="AW597" s="13" t="s">
        <v>31</v>
      </c>
      <c r="AX597" s="13" t="s">
        <v>69</v>
      </c>
      <c r="AY597" s="157" t="s">
        <v>150</v>
      </c>
    </row>
    <row r="598" spans="2:51" s="13" customFormat="1">
      <c r="B598" s="156"/>
      <c r="D598" s="144" t="s">
        <v>164</v>
      </c>
      <c r="E598" s="157" t="s">
        <v>19</v>
      </c>
      <c r="F598" s="158" t="s">
        <v>359</v>
      </c>
      <c r="H598" s="159">
        <v>0.73499999999999999</v>
      </c>
      <c r="I598" s="160"/>
      <c r="L598" s="156"/>
      <c r="M598" s="161"/>
      <c r="T598" s="162"/>
      <c r="AT598" s="157" t="s">
        <v>164</v>
      </c>
      <c r="AU598" s="157" t="s">
        <v>78</v>
      </c>
      <c r="AV598" s="13" t="s">
        <v>78</v>
      </c>
      <c r="AW598" s="13" t="s">
        <v>31</v>
      </c>
      <c r="AX598" s="13" t="s">
        <v>69</v>
      </c>
      <c r="AY598" s="157" t="s">
        <v>150</v>
      </c>
    </row>
    <row r="599" spans="2:51" s="13" customFormat="1">
      <c r="B599" s="156"/>
      <c r="D599" s="144" t="s">
        <v>164</v>
      </c>
      <c r="E599" s="157" t="s">
        <v>19</v>
      </c>
      <c r="F599" s="158" t="s">
        <v>360</v>
      </c>
      <c r="H599" s="159">
        <v>328.86</v>
      </c>
      <c r="I599" s="160"/>
      <c r="L599" s="156"/>
      <c r="M599" s="161"/>
      <c r="T599" s="162"/>
      <c r="AT599" s="157" t="s">
        <v>164</v>
      </c>
      <c r="AU599" s="157" t="s">
        <v>78</v>
      </c>
      <c r="AV599" s="13" t="s">
        <v>78</v>
      </c>
      <c r="AW599" s="13" t="s">
        <v>31</v>
      </c>
      <c r="AX599" s="13" t="s">
        <v>69</v>
      </c>
      <c r="AY599" s="157" t="s">
        <v>150</v>
      </c>
    </row>
    <row r="600" spans="2:51" s="13" customFormat="1">
      <c r="B600" s="156"/>
      <c r="D600" s="144" t="s">
        <v>164</v>
      </c>
      <c r="E600" s="157" t="s">
        <v>19</v>
      </c>
      <c r="F600" s="158" t="s">
        <v>361</v>
      </c>
      <c r="H600" s="159">
        <v>-73.48</v>
      </c>
      <c r="I600" s="160"/>
      <c r="L600" s="156"/>
      <c r="M600" s="161"/>
      <c r="T600" s="162"/>
      <c r="AT600" s="157" t="s">
        <v>164</v>
      </c>
      <c r="AU600" s="157" t="s">
        <v>78</v>
      </c>
      <c r="AV600" s="13" t="s">
        <v>78</v>
      </c>
      <c r="AW600" s="13" t="s">
        <v>31</v>
      </c>
      <c r="AX600" s="13" t="s">
        <v>69</v>
      </c>
      <c r="AY600" s="157" t="s">
        <v>150</v>
      </c>
    </row>
    <row r="601" spans="2:51" s="13" customFormat="1">
      <c r="B601" s="156"/>
      <c r="D601" s="144" t="s">
        <v>164</v>
      </c>
      <c r="E601" s="157" t="s">
        <v>19</v>
      </c>
      <c r="F601" s="158" t="s">
        <v>362</v>
      </c>
      <c r="H601" s="159">
        <v>-29.88</v>
      </c>
      <c r="I601" s="160"/>
      <c r="L601" s="156"/>
      <c r="M601" s="161"/>
      <c r="T601" s="162"/>
      <c r="AT601" s="157" t="s">
        <v>164</v>
      </c>
      <c r="AU601" s="157" t="s">
        <v>78</v>
      </c>
      <c r="AV601" s="13" t="s">
        <v>78</v>
      </c>
      <c r="AW601" s="13" t="s">
        <v>31</v>
      </c>
      <c r="AX601" s="13" t="s">
        <v>69</v>
      </c>
      <c r="AY601" s="157" t="s">
        <v>150</v>
      </c>
    </row>
    <row r="602" spans="2:51" s="13" customFormat="1">
      <c r="B602" s="156"/>
      <c r="D602" s="144" t="s">
        <v>164</v>
      </c>
      <c r="E602" s="157" t="s">
        <v>19</v>
      </c>
      <c r="F602" s="158" t="s">
        <v>363</v>
      </c>
      <c r="H602" s="159">
        <v>17.28</v>
      </c>
      <c r="I602" s="160"/>
      <c r="L602" s="156"/>
      <c r="M602" s="161"/>
      <c r="T602" s="162"/>
      <c r="AT602" s="157" t="s">
        <v>164</v>
      </c>
      <c r="AU602" s="157" t="s">
        <v>78</v>
      </c>
      <c r="AV602" s="13" t="s">
        <v>78</v>
      </c>
      <c r="AW602" s="13" t="s">
        <v>31</v>
      </c>
      <c r="AX602" s="13" t="s">
        <v>69</v>
      </c>
      <c r="AY602" s="157" t="s">
        <v>150</v>
      </c>
    </row>
    <row r="603" spans="2:51" s="13" customFormat="1">
      <c r="B603" s="156"/>
      <c r="D603" s="144" t="s">
        <v>164</v>
      </c>
      <c r="E603" s="157" t="s">
        <v>19</v>
      </c>
      <c r="F603" s="158" t="s">
        <v>364</v>
      </c>
      <c r="H603" s="159">
        <v>3.2160000000000002</v>
      </c>
      <c r="I603" s="160"/>
      <c r="L603" s="156"/>
      <c r="M603" s="161"/>
      <c r="T603" s="162"/>
      <c r="AT603" s="157" t="s">
        <v>164</v>
      </c>
      <c r="AU603" s="157" t="s">
        <v>78</v>
      </c>
      <c r="AV603" s="13" t="s">
        <v>78</v>
      </c>
      <c r="AW603" s="13" t="s">
        <v>31</v>
      </c>
      <c r="AX603" s="13" t="s">
        <v>69</v>
      </c>
      <c r="AY603" s="157" t="s">
        <v>150</v>
      </c>
    </row>
    <row r="604" spans="2:51" s="13" customFormat="1">
      <c r="B604" s="156"/>
      <c r="D604" s="144" t="s">
        <v>164</v>
      </c>
      <c r="E604" s="157" t="s">
        <v>19</v>
      </c>
      <c r="F604" s="158" t="s">
        <v>365</v>
      </c>
      <c r="H604" s="159">
        <v>8.3040000000000003</v>
      </c>
      <c r="I604" s="160"/>
      <c r="L604" s="156"/>
      <c r="M604" s="161"/>
      <c r="T604" s="162"/>
      <c r="AT604" s="157" t="s">
        <v>164</v>
      </c>
      <c r="AU604" s="157" t="s">
        <v>78</v>
      </c>
      <c r="AV604" s="13" t="s">
        <v>78</v>
      </c>
      <c r="AW604" s="13" t="s">
        <v>31</v>
      </c>
      <c r="AX604" s="13" t="s">
        <v>69</v>
      </c>
      <c r="AY604" s="157" t="s">
        <v>150</v>
      </c>
    </row>
    <row r="605" spans="2:51" s="12" customFormat="1">
      <c r="B605" s="150"/>
      <c r="D605" s="144" t="s">
        <v>164</v>
      </c>
      <c r="E605" s="151" t="s">
        <v>19</v>
      </c>
      <c r="F605" s="152" t="s">
        <v>366</v>
      </c>
      <c r="H605" s="151" t="s">
        <v>19</v>
      </c>
      <c r="I605" s="153"/>
      <c r="L605" s="150"/>
      <c r="M605" s="154"/>
      <c r="T605" s="155"/>
      <c r="AT605" s="151" t="s">
        <v>164</v>
      </c>
      <c r="AU605" s="151" t="s">
        <v>78</v>
      </c>
      <c r="AV605" s="12" t="s">
        <v>76</v>
      </c>
      <c r="AW605" s="12" t="s">
        <v>31</v>
      </c>
      <c r="AX605" s="12" t="s">
        <v>69</v>
      </c>
      <c r="AY605" s="151" t="s">
        <v>150</v>
      </c>
    </row>
    <row r="606" spans="2:51" s="13" customFormat="1">
      <c r="B606" s="156"/>
      <c r="D606" s="144" t="s">
        <v>164</v>
      </c>
      <c r="E606" s="157" t="s">
        <v>19</v>
      </c>
      <c r="F606" s="158" t="s">
        <v>351</v>
      </c>
      <c r="H606" s="159">
        <v>40.799999999999997</v>
      </c>
      <c r="I606" s="160"/>
      <c r="L606" s="156"/>
      <c r="M606" s="161"/>
      <c r="T606" s="162"/>
      <c r="AT606" s="157" t="s">
        <v>164</v>
      </c>
      <c r="AU606" s="157" t="s">
        <v>78</v>
      </c>
      <c r="AV606" s="13" t="s">
        <v>78</v>
      </c>
      <c r="AW606" s="13" t="s">
        <v>31</v>
      </c>
      <c r="AX606" s="13" t="s">
        <v>69</v>
      </c>
      <c r="AY606" s="157" t="s">
        <v>150</v>
      </c>
    </row>
    <row r="607" spans="2:51" s="13" customFormat="1">
      <c r="B607" s="156"/>
      <c r="D607" s="144" t="s">
        <v>164</v>
      </c>
      <c r="E607" s="157" t="s">
        <v>19</v>
      </c>
      <c r="F607" s="158" t="s">
        <v>367</v>
      </c>
      <c r="H607" s="159">
        <v>-14.67</v>
      </c>
      <c r="I607" s="160"/>
      <c r="L607" s="156"/>
      <c r="M607" s="161"/>
      <c r="T607" s="162"/>
      <c r="AT607" s="157" t="s">
        <v>164</v>
      </c>
      <c r="AU607" s="157" t="s">
        <v>78</v>
      </c>
      <c r="AV607" s="13" t="s">
        <v>78</v>
      </c>
      <c r="AW607" s="13" t="s">
        <v>31</v>
      </c>
      <c r="AX607" s="13" t="s">
        <v>69</v>
      </c>
      <c r="AY607" s="157" t="s">
        <v>150</v>
      </c>
    </row>
    <row r="608" spans="2:51" s="13" customFormat="1">
      <c r="B608" s="156"/>
      <c r="D608" s="144" t="s">
        <v>164</v>
      </c>
      <c r="E608" s="157" t="s">
        <v>19</v>
      </c>
      <c r="F608" s="158" t="s">
        <v>368</v>
      </c>
      <c r="H608" s="159">
        <v>2.88</v>
      </c>
      <c r="I608" s="160"/>
      <c r="L608" s="156"/>
      <c r="M608" s="161"/>
      <c r="T608" s="162"/>
      <c r="AT608" s="157" t="s">
        <v>164</v>
      </c>
      <c r="AU608" s="157" t="s">
        <v>78</v>
      </c>
      <c r="AV608" s="13" t="s">
        <v>78</v>
      </c>
      <c r="AW608" s="13" t="s">
        <v>31</v>
      </c>
      <c r="AX608" s="13" t="s">
        <v>69</v>
      </c>
      <c r="AY608" s="157" t="s">
        <v>150</v>
      </c>
    </row>
    <row r="609" spans="2:51" s="13" customFormat="1">
      <c r="B609" s="156"/>
      <c r="D609" s="144" t="s">
        <v>164</v>
      </c>
      <c r="E609" s="157" t="s">
        <v>19</v>
      </c>
      <c r="F609" s="158" t="s">
        <v>369</v>
      </c>
      <c r="H609" s="159">
        <v>98.42</v>
      </c>
      <c r="I609" s="160"/>
      <c r="L609" s="156"/>
      <c r="M609" s="161"/>
      <c r="T609" s="162"/>
      <c r="AT609" s="157" t="s">
        <v>164</v>
      </c>
      <c r="AU609" s="157" t="s">
        <v>78</v>
      </c>
      <c r="AV609" s="13" t="s">
        <v>78</v>
      </c>
      <c r="AW609" s="13" t="s">
        <v>31</v>
      </c>
      <c r="AX609" s="13" t="s">
        <v>69</v>
      </c>
      <c r="AY609" s="157" t="s">
        <v>150</v>
      </c>
    </row>
    <row r="610" spans="2:51" s="13" customFormat="1">
      <c r="B610" s="156"/>
      <c r="D610" s="144" t="s">
        <v>164</v>
      </c>
      <c r="E610" s="157" t="s">
        <v>19</v>
      </c>
      <c r="F610" s="158" t="s">
        <v>370</v>
      </c>
      <c r="H610" s="159">
        <v>-18</v>
      </c>
      <c r="I610" s="160"/>
      <c r="L610" s="156"/>
      <c r="M610" s="161"/>
      <c r="T610" s="162"/>
      <c r="AT610" s="157" t="s">
        <v>164</v>
      </c>
      <c r="AU610" s="157" t="s">
        <v>78</v>
      </c>
      <c r="AV610" s="13" t="s">
        <v>78</v>
      </c>
      <c r="AW610" s="13" t="s">
        <v>31</v>
      </c>
      <c r="AX610" s="13" t="s">
        <v>69</v>
      </c>
      <c r="AY610" s="157" t="s">
        <v>150</v>
      </c>
    </row>
    <row r="611" spans="2:51" s="13" customFormat="1">
      <c r="B611" s="156"/>
      <c r="D611" s="144" t="s">
        <v>164</v>
      </c>
      <c r="E611" s="157" t="s">
        <v>19</v>
      </c>
      <c r="F611" s="158" t="s">
        <v>371</v>
      </c>
      <c r="H611" s="159">
        <v>5.22</v>
      </c>
      <c r="I611" s="160"/>
      <c r="L611" s="156"/>
      <c r="M611" s="161"/>
      <c r="T611" s="162"/>
      <c r="AT611" s="157" t="s">
        <v>164</v>
      </c>
      <c r="AU611" s="157" t="s">
        <v>78</v>
      </c>
      <c r="AV611" s="13" t="s">
        <v>78</v>
      </c>
      <c r="AW611" s="13" t="s">
        <v>31</v>
      </c>
      <c r="AX611" s="13" t="s">
        <v>69</v>
      </c>
      <c r="AY611" s="157" t="s">
        <v>150</v>
      </c>
    </row>
    <row r="612" spans="2:51" s="13" customFormat="1">
      <c r="B612" s="156"/>
      <c r="D612" s="144" t="s">
        <v>164</v>
      </c>
      <c r="E612" s="157" t="s">
        <v>19</v>
      </c>
      <c r="F612" s="158" t="s">
        <v>372</v>
      </c>
      <c r="H612" s="159">
        <v>49.2</v>
      </c>
      <c r="I612" s="160"/>
      <c r="L612" s="156"/>
      <c r="M612" s="161"/>
      <c r="T612" s="162"/>
      <c r="AT612" s="157" t="s">
        <v>164</v>
      </c>
      <c r="AU612" s="157" t="s">
        <v>78</v>
      </c>
      <c r="AV612" s="13" t="s">
        <v>78</v>
      </c>
      <c r="AW612" s="13" t="s">
        <v>31</v>
      </c>
      <c r="AX612" s="13" t="s">
        <v>69</v>
      </c>
      <c r="AY612" s="157" t="s">
        <v>150</v>
      </c>
    </row>
    <row r="613" spans="2:51" s="13" customFormat="1">
      <c r="B613" s="156"/>
      <c r="D613" s="144" t="s">
        <v>164</v>
      </c>
      <c r="E613" s="157" t="s">
        <v>19</v>
      </c>
      <c r="F613" s="158" t="s">
        <v>373</v>
      </c>
      <c r="H613" s="159">
        <v>-9</v>
      </c>
      <c r="I613" s="160"/>
      <c r="L613" s="156"/>
      <c r="M613" s="161"/>
      <c r="T613" s="162"/>
      <c r="AT613" s="157" t="s">
        <v>164</v>
      </c>
      <c r="AU613" s="157" t="s">
        <v>78</v>
      </c>
      <c r="AV613" s="13" t="s">
        <v>78</v>
      </c>
      <c r="AW613" s="13" t="s">
        <v>31</v>
      </c>
      <c r="AX613" s="13" t="s">
        <v>69</v>
      </c>
      <c r="AY613" s="157" t="s">
        <v>150</v>
      </c>
    </row>
    <row r="614" spans="2:51" s="13" customFormat="1">
      <c r="B614" s="156"/>
      <c r="D614" s="144" t="s">
        <v>164</v>
      </c>
      <c r="E614" s="157" t="s">
        <v>19</v>
      </c>
      <c r="F614" s="158" t="s">
        <v>374</v>
      </c>
      <c r="H614" s="159">
        <v>2.9249999999999998</v>
      </c>
      <c r="I614" s="160"/>
      <c r="L614" s="156"/>
      <c r="M614" s="161"/>
      <c r="T614" s="162"/>
      <c r="AT614" s="157" t="s">
        <v>164</v>
      </c>
      <c r="AU614" s="157" t="s">
        <v>78</v>
      </c>
      <c r="AV614" s="13" t="s">
        <v>78</v>
      </c>
      <c r="AW614" s="13" t="s">
        <v>31</v>
      </c>
      <c r="AX614" s="13" t="s">
        <v>69</v>
      </c>
      <c r="AY614" s="157" t="s">
        <v>150</v>
      </c>
    </row>
    <row r="615" spans="2:51" s="12" customFormat="1">
      <c r="B615" s="150"/>
      <c r="D615" s="144" t="s">
        <v>164</v>
      </c>
      <c r="E615" s="151" t="s">
        <v>19</v>
      </c>
      <c r="F615" s="152" t="s">
        <v>375</v>
      </c>
      <c r="H615" s="151" t="s">
        <v>19</v>
      </c>
      <c r="I615" s="153"/>
      <c r="L615" s="150"/>
      <c r="M615" s="154"/>
      <c r="T615" s="155"/>
      <c r="AT615" s="151" t="s">
        <v>164</v>
      </c>
      <c r="AU615" s="151" t="s">
        <v>78</v>
      </c>
      <c r="AV615" s="12" t="s">
        <v>76</v>
      </c>
      <c r="AW615" s="12" t="s">
        <v>31</v>
      </c>
      <c r="AX615" s="12" t="s">
        <v>69</v>
      </c>
      <c r="AY615" s="151" t="s">
        <v>150</v>
      </c>
    </row>
    <row r="616" spans="2:51" s="13" customFormat="1">
      <c r="B616" s="156"/>
      <c r="D616" s="144" t="s">
        <v>164</v>
      </c>
      <c r="E616" s="157" t="s">
        <v>19</v>
      </c>
      <c r="F616" s="158" t="s">
        <v>356</v>
      </c>
      <c r="H616" s="159">
        <v>20.75</v>
      </c>
      <c r="I616" s="160"/>
      <c r="L616" s="156"/>
      <c r="M616" s="161"/>
      <c r="T616" s="162"/>
      <c r="AT616" s="157" t="s">
        <v>164</v>
      </c>
      <c r="AU616" s="157" t="s">
        <v>78</v>
      </c>
      <c r="AV616" s="13" t="s">
        <v>78</v>
      </c>
      <c r="AW616" s="13" t="s">
        <v>31</v>
      </c>
      <c r="AX616" s="13" t="s">
        <v>69</v>
      </c>
      <c r="AY616" s="157" t="s">
        <v>150</v>
      </c>
    </row>
    <row r="617" spans="2:51" s="13" customFormat="1">
      <c r="B617" s="156"/>
      <c r="D617" s="144" t="s">
        <v>164</v>
      </c>
      <c r="E617" s="157" t="s">
        <v>19</v>
      </c>
      <c r="F617" s="158" t="s">
        <v>357</v>
      </c>
      <c r="H617" s="159">
        <v>42.9</v>
      </c>
      <c r="I617" s="160"/>
      <c r="L617" s="156"/>
      <c r="M617" s="161"/>
      <c r="T617" s="162"/>
      <c r="AT617" s="157" t="s">
        <v>164</v>
      </c>
      <c r="AU617" s="157" t="s">
        <v>78</v>
      </c>
      <c r="AV617" s="13" t="s">
        <v>78</v>
      </c>
      <c r="AW617" s="13" t="s">
        <v>31</v>
      </c>
      <c r="AX617" s="13" t="s">
        <v>69</v>
      </c>
      <c r="AY617" s="157" t="s">
        <v>150</v>
      </c>
    </row>
    <row r="618" spans="2:51" s="13" customFormat="1">
      <c r="B618" s="156"/>
      <c r="D618" s="144" t="s">
        <v>164</v>
      </c>
      <c r="E618" s="157" t="s">
        <v>19</v>
      </c>
      <c r="F618" s="158" t="s">
        <v>376</v>
      </c>
      <c r="H618" s="159">
        <v>522.15</v>
      </c>
      <c r="I618" s="160"/>
      <c r="L618" s="156"/>
      <c r="M618" s="161"/>
      <c r="T618" s="162"/>
      <c r="AT618" s="157" t="s">
        <v>164</v>
      </c>
      <c r="AU618" s="157" t="s">
        <v>78</v>
      </c>
      <c r="AV618" s="13" t="s">
        <v>78</v>
      </c>
      <c r="AW618" s="13" t="s">
        <v>31</v>
      </c>
      <c r="AX618" s="13" t="s">
        <v>69</v>
      </c>
      <c r="AY618" s="157" t="s">
        <v>150</v>
      </c>
    </row>
    <row r="619" spans="2:51" s="13" customFormat="1">
      <c r="B619" s="156"/>
      <c r="D619" s="144" t="s">
        <v>164</v>
      </c>
      <c r="E619" s="157" t="s">
        <v>19</v>
      </c>
      <c r="F619" s="158" t="s">
        <v>377</v>
      </c>
      <c r="H619" s="159">
        <v>-13.32</v>
      </c>
      <c r="I619" s="160"/>
      <c r="L619" s="156"/>
      <c r="M619" s="161"/>
      <c r="T619" s="162"/>
      <c r="AT619" s="157" t="s">
        <v>164</v>
      </c>
      <c r="AU619" s="157" t="s">
        <v>78</v>
      </c>
      <c r="AV619" s="13" t="s">
        <v>78</v>
      </c>
      <c r="AW619" s="13" t="s">
        <v>31</v>
      </c>
      <c r="AX619" s="13" t="s">
        <v>69</v>
      </c>
      <c r="AY619" s="157" t="s">
        <v>150</v>
      </c>
    </row>
    <row r="620" spans="2:51" s="13" customFormat="1">
      <c r="B620" s="156"/>
      <c r="D620" s="144" t="s">
        <v>164</v>
      </c>
      <c r="E620" s="157" t="s">
        <v>19</v>
      </c>
      <c r="F620" s="158" t="s">
        <v>378</v>
      </c>
      <c r="H620" s="159">
        <v>2.19</v>
      </c>
      <c r="I620" s="160"/>
      <c r="L620" s="156"/>
      <c r="M620" s="161"/>
      <c r="T620" s="162"/>
      <c r="AT620" s="157" t="s">
        <v>164</v>
      </c>
      <c r="AU620" s="157" t="s">
        <v>78</v>
      </c>
      <c r="AV620" s="13" t="s">
        <v>78</v>
      </c>
      <c r="AW620" s="13" t="s">
        <v>31</v>
      </c>
      <c r="AX620" s="13" t="s">
        <v>69</v>
      </c>
      <c r="AY620" s="157" t="s">
        <v>150</v>
      </c>
    </row>
    <row r="621" spans="2:51" s="13" customFormat="1">
      <c r="B621" s="156"/>
      <c r="D621" s="144" t="s">
        <v>164</v>
      </c>
      <c r="E621" s="157" t="s">
        <v>19</v>
      </c>
      <c r="F621" s="158" t="s">
        <v>379</v>
      </c>
      <c r="H621" s="159">
        <v>-8.8019999999999996</v>
      </c>
      <c r="I621" s="160"/>
      <c r="L621" s="156"/>
      <c r="M621" s="161"/>
      <c r="T621" s="162"/>
      <c r="AT621" s="157" t="s">
        <v>164</v>
      </c>
      <c r="AU621" s="157" t="s">
        <v>78</v>
      </c>
      <c r="AV621" s="13" t="s">
        <v>78</v>
      </c>
      <c r="AW621" s="13" t="s">
        <v>31</v>
      </c>
      <c r="AX621" s="13" t="s">
        <v>69</v>
      </c>
      <c r="AY621" s="157" t="s">
        <v>150</v>
      </c>
    </row>
    <row r="622" spans="2:51" s="13" customFormat="1">
      <c r="B622" s="156"/>
      <c r="D622" s="144" t="s">
        <v>164</v>
      </c>
      <c r="E622" s="157" t="s">
        <v>19</v>
      </c>
      <c r="F622" s="158" t="s">
        <v>380</v>
      </c>
      <c r="H622" s="159">
        <v>5.3579999999999997</v>
      </c>
      <c r="I622" s="160"/>
      <c r="L622" s="156"/>
      <c r="M622" s="161"/>
      <c r="T622" s="162"/>
      <c r="AT622" s="157" t="s">
        <v>164</v>
      </c>
      <c r="AU622" s="157" t="s">
        <v>78</v>
      </c>
      <c r="AV622" s="13" t="s">
        <v>78</v>
      </c>
      <c r="AW622" s="13" t="s">
        <v>31</v>
      </c>
      <c r="AX622" s="13" t="s">
        <v>69</v>
      </c>
      <c r="AY622" s="157" t="s">
        <v>150</v>
      </c>
    </row>
    <row r="623" spans="2:51" s="13" customFormat="1">
      <c r="B623" s="156"/>
      <c r="D623" s="144" t="s">
        <v>164</v>
      </c>
      <c r="E623" s="157" t="s">
        <v>19</v>
      </c>
      <c r="F623" s="158" t="s">
        <v>381</v>
      </c>
      <c r="H623" s="159">
        <v>-116.64</v>
      </c>
      <c r="I623" s="160"/>
      <c r="L623" s="156"/>
      <c r="M623" s="161"/>
      <c r="T623" s="162"/>
      <c r="AT623" s="157" t="s">
        <v>164</v>
      </c>
      <c r="AU623" s="157" t="s">
        <v>78</v>
      </c>
      <c r="AV623" s="13" t="s">
        <v>78</v>
      </c>
      <c r="AW623" s="13" t="s">
        <v>31</v>
      </c>
      <c r="AX623" s="13" t="s">
        <v>69</v>
      </c>
      <c r="AY623" s="157" t="s">
        <v>150</v>
      </c>
    </row>
    <row r="624" spans="2:51" s="13" customFormat="1">
      <c r="B624" s="156"/>
      <c r="D624" s="144" t="s">
        <v>164</v>
      </c>
      <c r="E624" s="157" t="s">
        <v>19</v>
      </c>
      <c r="F624" s="158" t="s">
        <v>382</v>
      </c>
      <c r="H624" s="159">
        <v>19.440000000000001</v>
      </c>
      <c r="I624" s="160"/>
      <c r="L624" s="156"/>
      <c r="M624" s="161"/>
      <c r="T624" s="162"/>
      <c r="AT624" s="157" t="s">
        <v>164</v>
      </c>
      <c r="AU624" s="157" t="s">
        <v>78</v>
      </c>
      <c r="AV624" s="13" t="s">
        <v>78</v>
      </c>
      <c r="AW624" s="13" t="s">
        <v>31</v>
      </c>
      <c r="AX624" s="13" t="s">
        <v>69</v>
      </c>
      <c r="AY624" s="157" t="s">
        <v>150</v>
      </c>
    </row>
    <row r="625" spans="2:65" s="13" customFormat="1">
      <c r="B625" s="156"/>
      <c r="D625" s="144" t="s">
        <v>164</v>
      </c>
      <c r="E625" s="157" t="s">
        <v>19</v>
      </c>
      <c r="F625" s="158" t="s">
        <v>389</v>
      </c>
      <c r="H625" s="159">
        <v>21.74</v>
      </c>
      <c r="I625" s="160"/>
      <c r="L625" s="156"/>
      <c r="M625" s="161"/>
      <c r="T625" s="162"/>
      <c r="AT625" s="157" t="s">
        <v>164</v>
      </c>
      <c r="AU625" s="157" t="s">
        <v>78</v>
      </c>
      <c r="AV625" s="13" t="s">
        <v>78</v>
      </c>
      <c r="AW625" s="13" t="s">
        <v>31</v>
      </c>
      <c r="AX625" s="13" t="s">
        <v>69</v>
      </c>
      <c r="AY625" s="157" t="s">
        <v>150</v>
      </c>
    </row>
    <row r="626" spans="2:65" s="13" customFormat="1">
      <c r="B626" s="156"/>
      <c r="D626" s="144" t="s">
        <v>164</v>
      </c>
      <c r="E626" s="157" t="s">
        <v>19</v>
      </c>
      <c r="F626" s="158" t="s">
        <v>390</v>
      </c>
      <c r="H626" s="159">
        <v>4.93</v>
      </c>
      <c r="I626" s="160"/>
      <c r="L626" s="156"/>
      <c r="M626" s="161"/>
      <c r="T626" s="162"/>
      <c r="AT626" s="157" t="s">
        <v>164</v>
      </c>
      <c r="AU626" s="157" t="s">
        <v>78</v>
      </c>
      <c r="AV626" s="13" t="s">
        <v>78</v>
      </c>
      <c r="AW626" s="13" t="s">
        <v>31</v>
      </c>
      <c r="AX626" s="13" t="s">
        <v>69</v>
      </c>
      <c r="AY626" s="157" t="s">
        <v>150</v>
      </c>
    </row>
    <row r="627" spans="2:65" s="13" customFormat="1">
      <c r="B627" s="156"/>
      <c r="D627" s="144" t="s">
        <v>164</v>
      </c>
      <c r="E627" s="157" t="s">
        <v>19</v>
      </c>
      <c r="F627" s="158" t="s">
        <v>391</v>
      </c>
      <c r="H627" s="159">
        <v>1.425</v>
      </c>
      <c r="I627" s="160"/>
      <c r="L627" s="156"/>
      <c r="M627" s="161"/>
      <c r="T627" s="162"/>
      <c r="AT627" s="157" t="s">
        <v>164</v>
      </c>
      <c r="AU627" s="157" t="s">
        <v>78</v>
      </c>
      <c r="AV627" s="13" t="s">
        <v>78</v>
      </c>
      <c r="AW627" s="13" t="s">
        <v>31</v>
      </c>
      <c r="AX627" s="13" t="s">
        <v>69</v>
      </c>
      <c r="AY627" s="157" t="s">
        <v>150</v>
      </c>
    </row>
    <row r="628" spans="2:65" s="14" customFormat="1">
      <c r="B628" s="163"/>
      <c r="D628" s="144" t="s">
        <v>164</v>
      </c>
      <c r="E628" s="164" t="s">
        <v>19</v>
      </c>
      <c r="F628" s="165" t="s">
        <v>171</v>
      </c>
      <c r="H628" s="166">
        <v>1313.0150000000001</v>
      </c>
      <c r="I628" s="167"/>
      <c r="L628" s="163"/>
      <c r="M628" s="168"/>
      <c r="T628" s="169"/>
      <c r="AT628" s="164" t="s">
        <v>164</v>
      </c>
      <c r="AU628" s="164" t="s">
        <v>78</v>
      </c>
      <c r="AV628" s="14" t="s">
        <v>158</v>
      </c>
      <c r="AW628" s="14" t="s">
        <v>31</v>
      </c>
      <c r="AX628" s="14" t="s">
        <v>76</v>
      </c>
      <c r="AY628" s="164" t="s">
        <v>150</v>
      </c>
    </row>
    <row r="629" spans="2:65" s="1" customFormat="1" ht="16.5" customHeight="1">
      <c r="B629" s="32"/>
      <c r="C629" s="131" t="s">
        <v>438</v>
      </c>
      <c r="D629" s="131" t="s">
        <v>153</v>
      </c>
      <c r="E629" s="132" t="s">
        <v>872</v>
      </c>
      <c r="F629" s="133" t="s">
        <v>873</v>
      </c>
      <c r="G629" s="134" t="s">
        <v>412</v>
      </c>
      <c r="H629" s="135">
        <v>244.35</v>
      </c>
      <c r="I629" s="136"/>
      <c r="J629" s="137">
        <f>ROUND(I629*H629,2)</f>
        <v>0</v>
      </c>
      <c r="K629" s="133" t="s">
        <v>157</v>
      </c>
      <c r="L629" s="32"/>
      <c r="M629" s="138" t="s">
        <v>19</v>
      </c>
      <c r="N629" s="139" t="s">
        <v>40</v>
      </c>
      <c r="P629" s="140">
        <f>O629*H629</f>
        <v>0</v>
      </c>
      <c r="Q629" s="140">
        <v>0</v>
      </c>
      <c r="R629" s="140">
        <f>Q629*H629</f>
        <v>0</v>
      </c>
      <c r="S629" s="140">
        <v>0</v>
      </c>
      <c r="T629" s="141">
        <f>S629*H629</f>
        <v>0</v>
      </c>
      <c r="AR629" s="142" t="s">
        <v>158</v>
      </c>
      <c r="AT629" s="142" t="s">
        <v>153</v>
      </c>
      <c r="AU629" s="142" t="s">
        <v>78</v>
      </c>
      <c r="AY629" s="17" t="s">
        <v>150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7" t="s">
        <v>76</v>
      </c>
      <c r="BK629" s="143">
        <f>ROUND(I629*H629,2)</f>
        <v>0</v>
      </c>
      <c r="BL629" s="17" t="s">
        <v>158</v>
      </c>
      <c r="BM629" s="142" t="s">
        <v>874</v>
      </c>
    </row>
    <row r="630" spans="2:65" s="1" customFormat="1">
      <c r="B630" s="32"/>
      <c r="D630" s="144" t="s">
        <v>160</v>
      </c>
      <c r="F630" s="145" t="s">
        <v>875</v>
      </c>
      <c r="I630" s="146"/>
      <c r="L630" s="32"/>
      <c r="M630" s="147"/>
      <c r="T630" s="53"/>
      <c r="AT630" s="17" t="s">
        <v>160</v>
      </c>
      <c r="AU630" s="17" t="s">
        <v>78</v>
      </c>
    </row>
    <row r="631" spans="2:65" s="1" customFormat="1">
      <c r="B631" s="32"/>
      <c r="D631" s="148" t="s">
        <v>162</v>
      </c>
      <c r="F631" s="149" t="s">
        <v>876</v>
      </c>
      <c r="I631" s="146"/>
      <c r="L631" s="32"/>
      <c r="M631" s="147"/>
      <c r="T631" s="53"/>
      <c r="AT631" s="17" t="s">
        <v>162</v>
      </c>
      <c r="AU631" s="17" t="s">
        <v>78</v>
      </c>
    </row>
    <row r="632" spans="2:65" s="12" customFormat="1">
      <c r="B632" s="150"/>
      <c r="D632" s="144" t="s">
        <v>164</v>
      </c>
      <c r="E632" s="151" t="s">
        <v>19</v>
      </c>
      <c r="F632" s="152" t="s">
        <v>165</v>
      </c>
      <c r="H632" s="151" t="s">
        <v>19</v>
      </c>
      <c r="I632" s="153"/>
      <c r="L632" s="150"/>
      <c r="M632" s="154"/>
      <c r="T632" s="155"/>
      <c r="AT632" s="151" t="s">
        <v>164</v>
      </c>
      <c r="AU632" s="151" t="s">
        <v>78</v>
      </c>
      <c r="AV632" s="12" t="s">
        <v>76</v>
      </c>
      <c r="AW632" s="12" t="s">
        <v>31</v>
      </c>
      <c r="AX632" s="12" t="s">
        <v>69</v>
      </c>
      <c r="AY632" s="151" t="s">
        <v>150</v>
      </c>
    </row>
    <row r="633" spans="2:65" s="12" customFormat="1">
      <c r="B633" s="150"/>
      <c r="D633" s="144" t="s">
        <v>164</v>
      </c>
      <c r="E633" s="151" t="s">
        <v>19</v>
      </c>
      <c r="F633" s="152" t="s">
        <v>345</v>
      </c>
      <c r="H633" s="151" t="s">
        <v>19</v>
      </c>
      <c r="I633" s="153"/>
      <c r="L633" s="150"/>
      <c r="M633" s="154"/>
      <c r="T633" s="155"/>
      <c r="AT633" s="151" t="s">
        <v>164</v>
      </c>
      <c r="AU633" s="151" t="s">
        <v>78</v>
      </c>
      <c r="AV633" s="12" t="s">
        <v>76</v>
      </c>
      <c r="AW633" s="12" t="s">
        <v>31</v>
      </c>
      <c r="AX633" s="12" t="s">
        <v>69</v>
      </c>
      <c r="AY633" s="151" t="s">
        <v>150</v>
      </c>
    </row>
    <row r="634" spans="2:65" s="13" customFormat="1">
      <c r="B634" s="156"/>
      <c r="D634" s="144" t="s">
        <v>164</v>
      </c>
      <c r="E634" s="157" t="s">
        <v>19</v>
      </c>
      <c r="F634" s="158" t="s">
        <v>877</v>
      </c>
      <c r="H634" s="159">
        <v>15.45</v>
      </c>
      <c r="I634" s="160"/>
      <c r="L634" s="156"/>
      <c r="M634" s="161"/>
      <c r="T634" s="162"/>
      <c r="AT634" s="157" t="s">
        <v>164</v>
      </c>
      <c r="AU634" s="157" t="s">
        <v>78</v>
      </c>
      <c r="AV634" s="13" t="s">
        <v>78</v>
      </c>
      <c r="AW634" s="13" t="s">
        <v>31</v>
      </c>
      <c r="AX634" s="13" t="s">
        <v>69</v>
      </c>
      <c r="AY634" s="157" t="s">
        <v>150</v>
      </c>
    </row>
    <row r="635" spans="2:65" s="13" customFormat="1">
      <c r="B635" s="156"/>
      <c r="D635" s="144" t="s">
        <v>164</v>
      </c>
      <c r="E635" s="157" t="s">
        <v>19</v>
      </c>
      <c r="F635" s="158" t="s">
        <v>878</v>
      </c>
      <c r="H635" s="159">
        <v>7.7</v>
      </c>
      <c r="I635" s="160"/>
      <c r="L635" s="156"/>
      <c r="M635" s="161"/>
      <c r="T635" s="162"/>
      <c r="AT635" s="157" t="s">
        <v>164</v>
      </c>
      <c r="AU635" s="157" t="s">
        <v>78</v>
      </c>
      <c r="AV635" s="13" t="s">
        <v>78</v>
      </c>
      <c r="AW635" s="13" t="s">
        <v>31</v>
      </c>
      <c r="AX635" s="13" t="s">
        <v>69</v>
      </c>
      <c r="AY635" s="157" t="s">
        <v>150</v>
      </c>
    </row>
    <row r="636" spans="2:65" s="12" customFormat="1">
      <c r="B636" s="150"/>
      <c r="D636" s="144" t="s">
        <v>164</v>
      </c>
      <c r="E636" s="151" t="s">
        <v>19</v>
      </c>
      <c r="F636" s="152" t="s">
        <v>355</v>
      </c>
      <c r="H636" s="151" t="s">
        <v>19</v>
      </c>
      <c r="I636" s="153"/>
      <c r="L636" s="150"/>
      <c r="M636" s="154"/>
      <c r="T636" s="155"/>
      <c r="AT636" s="151" t="s">
        <v>164</v>
      </c>
      <c r="AU636" s="151" t="s">
        <v>78</v>
      </c>
      <c r="AV636" s="12" t="s">
        <v>76</v>
      </c>
      <c r="AW636" s="12" t="s">
        <v>31</v>
      </c>
      <c r="AX636" s="12" t="s">
        <v>69</v>
      </c>
      <c r="AY636" s="151" t="s">
        <v>150</v>
      </c>
    </row>
    <row r="637" spans="2:65" s="13" customFormat="1">
      <c r="B637" s="156"/>
      <c r="D637" s="144" t="s">
        <v>164</v>
      </c>
      <c r="E637" s="157" t="s">
        <v>19</v>
      </c>
      <c r="F637" s="158" t="s">
        <v>879</v>
      </c>
      <c r="H637" s="159">
        <v>12</v>
      </c>
      <c r="I637" s="160"/>
      <c r="L637" s="156"/>
      <c r="M637" s="161"/>
      <c r="T637" s="162"/>
      <c r="AT637" s="157" t="s">
        <v>164</v>
      </c>
      <c r="AU637" s="157" t="s">
        <v>78</v>
      </c>
      <c r="AV637" s="13" t="s">
        <v>78</v>
      </c>
      <c r="AW637" s="13" t="s">
        <v>31</v>
      </c>
      <c r="AX637" s="13" t="s">
        <v>69</v>
      </c>
      <c r="AY637" s="157" t="s">
        <v>150</v>
      </c>
    </row>
    <row r="638" spans="2:65" s="13" customFormat="1">
      <c r="B638" s="156"/>
      <c r="D638" s="144" t="s">
        <v>164</v>
      </c>
      <c r="E638" s="157" t="s">
        <v>19</v>
      </c>
      <c r="F638" s="158" t="s">
        <v>880</v>
      </c>
      <c r="H638" s="159">
        <v>18.8</v>
      </c>
      <c r="I638" s="160"/>
      <c r="L638" s="156"/>
      <c r="M638" s="161"/>
      <c r="T638" s="162"/>
      <c r="AT638" s="157" t="s">
        <v>164</v>
      </c>
      <c r="AU638" s="157" t="s">
        <v>78</v>
      </c>
      <c r="AV638" s="13" t="s">
        <v>78</v>
      </c>
      <c r="AW638" s="13" t="s">
        <v>31</v>
      </c>
      <c r="AX638" s="13" t="s">
        <v>69</v>
      </c>
      <c r="AY638" s="157" t="s">
        <v>150</v>
      </c>
    </row>
    <row r="639" spans="2:65" s="12" customFormat="1">
      <c r="B639" s="150"/>
      <c r="D639" s="144" t="s">
        <v>164</v>
      </c>
      <c r="E639" s="151" t="s">
        <v>19</v>
      </c>
      <c r="F639" s="152" t="s">
        <v>620</v>
      </c>
      <c r="H639" s="151" t="s">
        <v>19</v>
      </c>
      <c r="I639" s="153"/>
      <c r="L639" s="150"/>
      <c r="M639" s="154"/>
      <c r="T639" s="155"/>
      <c r="AT639" s="151" t="s">
        <v>164</v>
      </c>
      <c r="AU639" s="151" t="s">
        <v>78</v>
      </c>
      <c r="AV639" s="12" t="s">
        <v>76</v>
      </c>
      <c r="AW639" s="12" t="s">
        <v>31</v>
      </c>
      <c r="AX639" s="12" t="s">
        <v>69</v>
      </c>
      <c r="AY639" s="151" t="s">
        <v>150</v>
      </c>
    </row>
    <row r="640" spans="2:65" s="13" customFormat="1">
      <c r="B640" s="156"/>
      <c r="D640" s="144" t="s">
        <v>164</v>
      </c>
      <c r="E640" s="157" t="s">
        <v>19</v>
      </c>
      <c r="F640" s="158" t="s">
        <v>881</v>
      </c>
      <c r="H640" s="159">
        <v>21.7</v>
      </c>
      <c r="I640" s="160"/>
      <c r="L640" s="156"/>
      <c r="M640" s="161"/>
      <c r="T640" s="162"/>
      <c r="AT640" s="157" t="s">
        <v>164</v>
      </c>
      <c r="AU640" s="157" t="s">
        <v>78</v>
      </c>
      <c r="AV640" s="13" t="s">
        <v>78</v>
      </c>
      <c r="AW640" s="13" t="s">
        <v>31</v>
      </c>
      <c r="AX640" s="13" t="s">
        <v>69</v>
      </c>
      <c r="AY640" s="157" t="s">
        <v>150</v>
      </c>
    </row>
    <row r="641" spans="2:65" s="12" customFormat="1">
      <c r="B641" s="150"/>
      <c r="D641" s="144" t="s">
        <v>164</v>
      </c>
      <c r="E641" s="151" t="s">
        <v>19</v>
      </c>
      <c r="F641" s="152" t="s">
        <v>366</v>
      </c>
      <c r="H641" s="151" t="s">
        <v>19</v>
      </c>
      <c r="I641" s="153"/>
      <c r="L641" s="150"/>
      <c r="M641" s="154"/>
      <c r="T641" s="155"/>
      <c r="AT641" s="151" t="s">
        <v>164</v>
      </c>
      <c r="AU641" s="151" t="s">
        <v>78</v>
      </c>
      <c r="AV641" s="12" t="s">
        <v>76</v>
      </c>
      <c r="AW641" s="12" t="s">
        <v>31</v>
      </c>
      <c r="AX641" s="12" t="s">
        <v>69</v>
      </c>
      <c r="AY641" s="151" t="s">
        <v>150</v>
      </c>
    </row>
    <row r="642" spans="2:65" s="13" customFormat="1">
      <c r="B642" s="156"/>
      <c r="D642" s="144" t="s">
        <v>164</v>
      </c>
      <c r="E642" s="157" t="s">
        <v>19</v>
      </c>
      <c r="F642" s="158" t="s">
        <v>759</v>
      </c>
      <c r="H642" s="159">
        <v>12.2</v>
      </c>
      <c r="I642" s="160"/>
      <c r="L642" s="156"/>
      <c r="M642" s="161"/>
      <c r="T642" s="162"/>
      <c r="AT642" s="157" t="s">
        <v>164</v>
      </c>
      <c r="AU642" s="157" t="s">
        <v>78</v>
      </c>
      <c r="AV642" s="13" t="s">
        <v>78</v>
      </c>
      <c r="AW642" s="13" t="s">
        <v>31</v>
      </c>
      <c r="AX642" s="13" t="s">
        <v>69</v>
      </c>
      <c r="AY642" s="157" t="s">
        <v>150</v>
      </c>
    </row>
    <row r="643" spans="2:65" s="12" customFormat="1">
      <c r="B643" s="150"/>
      <c r="D643" s="144" t="s">
        <v>164</v>
      </c>
      <c r="E643" s="151" t="s">
        <v>19</v>
      </c>
      <c r="F643" s="152" t="s">
        <v>375</v>
      </c>
      <c r="H643" s="151" t="s">
        <v>19</v>
      </c>
      <c r="I643" s="153"/>
      <c r="L643" s="150"/>
      <c r="M643" s="154"/>
      <c r="T643" s="155"/>
      <c r="AT643" s="151" t="s">
        <v>164</v>
      </c>
      <c r="AU643" s="151" t="s">
        <v>78</v>
      </c>
      <c r="AV643" s="12" t="s">
        <v>76</v>
      </c>
      <c r="AW643" s="12" t="s">
        <v>31</v>
      </c>
      <c r="AX643" s="12" t="s">
        <v>69</v>
      </c>
      <c r="AY643" s="151" t="s">
        <v>150</v>
      </c>
    </row>
    <row r="644" spans="2:65" s="13" customFormat="1">
      <c r="B644" s="156"/>
      <c r="D644" s="144" t="s">
        <v>164</v>
      </c>
      <c r="E644" s="157" t="s">
        <v>19</v>
      </c>
      <c r="F644" s="158" t="s">
        <v>882</v>
      </c>
      <c r="H644" s="159">
        <v>2.9</v>
      </c>
      <c r="I644" s="160"/>
      <c r="L644" s="156"/>
      <c r="M644" s="161"/>
      <c r="T644" s="162"/>
      <c r="AT644" s="157" t="s">
        <v>164</v>
      </c>
      <c r="AU644" s="157" t="s">
        <v>78</v>
      </c>
      <c r="AV644" s="13" t="s">
        <v>78</v>
      </c>
      <c r="AW644" s="13" t="s">
        <v>31</v>
      </c>
      <c r="AX644" s="13" t="s">
        <v>69</v>
      </c>
      <c r="AY644" s="157" t="s">
        <v>150</v>
      </c>
    </row>
    <row r="645" spans="2:65" s="13" customFormat="1">
      <c r="B645" s="156"/>
      <c r="D645" s="144" t="s">
        <v>164</v>
      </c>
      <c r="E645" s="157" t="s">
        <v>19</v>
      </c>
      <c r="F645" s="158" t="s">
        <v>883</v>
      </c>
      <c r="H645" s="159">
        <v>39.1</v>
      </c>
      <c r="I645" s="160"/>
      <c r="L645" s="156"/>
      <c r="M645" s="161"/>
      <c r="T645" s="162"/>
      <c r="AT645" s="157" t="s">
        <v>164</v>
      </c>
      <c r="AU645" s="157" t="s">
        <v>78</v>
      </c>
      <c r="AV645" s="13" t="s">
        <v>78</v>
      </c>
      <c r="AW645" s="13" t="s">
        <v>31</v>
      </c>
      <c r="AX645" s="13" t="s">
        <v>69</v>
      </c>
      <c r="AY645" s="157" t="s">
        <v>150</v>
      </c>
    </row>
    <row r="646" spans="2:65" s="13" customFormat="1">
      <c r="B646" s="156"/>
      <c r="D646" s="144" t="s">
        <v>164</v>
      </c>
      <c r="E646" s="157" t="s">
        <v>19</v>
      </c>
      <c r="F646" s="158" t="s">
        <v>762</v>
      </c>
      <c r="H646" s="159">
        <v>2.7</v>
      </c>
      <c r="I646" s="160"/>
      <c r="L646" s="156"/>
      <c r="M646" s="161"/>
      <c r="T646" s="162"/>
      <c r="AT646" s="157" t="s">
        <v>164</v>
      </c>
      <c r="AU646" s="157" t="s">
        <v>78</v>
      </c>
      <c r="AV646" s="13" t="s">
        <v>78</v>
      </c>
      <c r="AW646" s="13" t="s">
        <v>31</v>
      </c>
      <c r="AX646" s="13" t="s">
        <v>69</v>
      </c>
      <c r="AY646" s="157" t="s">
        <v>150</v>
      </c>
    </row>
    <row r="647" spans="2:65" s="12" customFormat="1">
      <c r="B647" s="150"/>
      <c r="D647" s="144" t="s">
        <v>164</v>
      </c>
      <c r="E647" s="151" t="s">
        <v>19</v>
      </c>
      <c r="F647" s="152" t="s">
        <v>345</v>
      </c>
      <c r="H647" s="151" t="s">
        <v>19</v>
      </c>
      <c r="I647" s="153"/>
      <c r="L647" s="150"/>
      <c r="M647" s="154"/>
      <c r="T647" s="155"/>
      <c r="AT647" s="151" t="s">
        <v>164</v>
      </c>
      <c r="AU647" s="151" t="s">
        <v>78</v>
      </c>
      <c r="AV647" s="12" t="s">
        <v>76</v>
      </c>
      <c r="AW647" s="12" t="s">
        <v>31</v>
      </c>
      <c r="AX647" s="12" t="s">
        <v>69</v>
      </c>
      <c r="AY647" s="151" t="s">
        <v>150</v>
      </c>
    </row>
    <row r="648" spans="2:65" s="13" customFormat="1">
      <c r="B648" s="156"/>
      <c r="D648" s="144" t="s">
        <v>164</v>
      </c>
      <c r="E648" s="157" t="s">
        <v>19</v>
      </c>
      <c r="F648" s="158" t="s">
        <v>884</v>
      </c>
      <c r="H648" s="159">
        <v>5.6</v>
      </c>
      <c r="I648" s="160"/>
      <c r="L648" s="156"/>
      <c r="M648" s="161"/>
      <c r="T648" s="162"/>
      <c r="AT648" s="157" t="s">
        <v>164</v>
      </c>
      <c r="AU648" s="157" t="s">
        <v>78</v>
      </c>
      <c r="AV648" s="13" t="s">
        <v>78</v>
      </c>
      <c r="AW648" s="13" t="s">
        <v>31</v>
      </c>
      <c r="AX648" s="13" t="s">
        <v>69</v>
      </c>
      <c r="AY648" s="157" t="s">
        <v>150</v>
      </c>
    </row>
    <row r="649" spans="2:65" s="12" customFormat="1">
      <c r="B649" s="150"/>
      <c r="D649" s="144" t="s">
        <v>164</v>
      </c>
      <c r="E649" s="151" t="s">
        <v>19</v>
      </c>
      <c r="F649" s="152" t="s">
        <v>355</v>
      </c>
      <c r="H649" s="151" t="s">
        <v>19</v>
      </c>
      <c r="I649" s="153"/>
      <c r="L649" s="150"/>
      <c r="M649" s="154"/>
      <c r="T649" s="155"/>
      <c r="AT649" s="151" t="s">
        <v>164</v>
      </c>
      <c r="AU649" s="151" t="s">
        <v>78</v>
      </c>
      <c r="AV649" s="12" t="s">
        <v>76</v>
      </c>
      <c r="AW649" s="12" t="s">
        <v>31</v>
      </c>
      <c r="AX649" s="12" t="s">
        <v>69</v>
      </c>
      <c r="AY649" s="151" t="s">
        <v>150</v>
      </c>
    </row>
    <row r="650" spans="2:65" s="13" customFormat="1">
      <c r="B650" s="156"/>
      <c r="D650" s="144" t="s">
        <v>164</v>
      </c>
      <c r="E650" s="157" t="s">
        <v>19</v>
      </c>
      <c r="F650" s="158" t="s">
        <v>885</v>
      </c>
      <c r="H650" s="159">
        <v>12.2</v>
      </c>
      <c r="I650" s="160"/>
      <c r="L650" s="156"/>
      <c r="M650" s="161"/>
      <c r="T650" s="162"/>
      <c r="AT650" s="157" t="s">
        <v>164</v>
      </c>
      <c r="AU650" s="157" t="s">
        <v>78</v>
      </c>
      <c r="AV650" s="13" t="s">
        <v>78</v>
      </c>
      <c r="AW650" s="13" t="s">
        <v>31</v>
      </c>
      <c r="AX650" s="13" t="s">
        <v>69</v>
      </c>
      <c r="AY650" s="157" t="s">
        <v>150</v>
      </c>
    </row>
    <row r="651" spans="2:65" s="12" customFormat="1">
      <c r="B651" s="150"/>
      <c r="D651" s="144" t="s">
        <v>164</v>
      </c>
      <c r="E651" s="151" t="s">
        <v>19</v>
      </c>
      <c r="F651" s="152" t="s">
        <v>639</v>
      </c>
      <c r="H651" s="151" t="s">
        <v>19</v>
      </c>
      <c r="I651" s="153"/>
      <c r="L651" s="150"/>
      <c r="M651" s="154"/>
      <c r="T651" s="155"/>
      <c r="AT651" s="151" t="s">
        <v>164</v>
      </c>
      <c r="AU651" s="151" t="s">
        <v>78</v>
      </c>
      <c r="AV651" s="12" t="s">
        <v>76</v>
      </c>
      <c r="AW651" s="12" t="s">
        <v>31</v>
      </c>
      <c r="AX651" s="12" t="s">
        <v>69</v>
      </c>
      <c r="AY651" s="151" t="s">
        <v>150</v>
      </c>
    </row>
    <row r="652" spans="2:65" s="13" customFormat="1">
      <c r="B652" s="156"/>
      <c r="D652" s="144" t="s">
        <v>164</v>
      </c>
      <c r="E652" s="157" t="s">
        <v>19</v>
      </c>
      <c r="F652" s="158" t="s">
        <v>886</v>
      </c>
      <c r="H652" s="159">
        <v>94</v>
      </c>
      <c r="I652" s="160"/>
      <c r="L652" s="156"/>
      <c r="M652" s="161"/>
      <c r="T652" s="162"/>
      <c r="AT652" s="157" t="s">
        <v>164</v>
      </c>
      <c r="AU652" s="157" t="s">
        <v>78</v>
      </c>
      <c r="AV652" s="13" t="s">
        <v>78</v>
      </c>
      <c r="AW652" s="13" t="s">
        <v>31</v>
      </c>
      <c r="AX652" s="13" t="s">
        <v>69</v>
      </c>
      <c r="AY652" s="157" t="s">
        <v>150</v>
      </c>
    </row>
    <row r="653" spans="2:65" s="14" customFormat="1">
      <c r="B653" s="163"/>
      <c r="D653" s="144" t="s">
        <v>164</v>
      </c>
      <c r="E653" s="164" t="s">
        <v>19</v>
      </c>
      <c r="F653" s="165" t="s">
        <v>171</v>
      </c>
      <c r="H653" s="166">
        <v>244.35</v>
      </c>
      <c r="I653" s="167"/>
      <c r="L653" s="163"/>
      <c r="M653" s="168"/>
      <c r="T653" s="169"/>
      <c r="AT653" s="164" t="s">
        <v>164</v>
      </c>
      <c r="AU653" s="164" t="s">
        <v>78</v>
      </c>
      <c r="AV653" s="14" t="s">
        <v>158</v>
      </c>
      <c r="AW653" s="14" t="s">
        <v>31</v>
      </c>
      <c r="AX653" s="14" t="s">
        <v>76</v>
      </c>
      <c r="AY653" s="164" t="s">
        <v>150</v>
      </c>
    </row>
    <row r="654" spans="2:65" s="1" customFormat="1" ht="16.5" customHeight="1">
      <c r="B654" s="32"/>
      <c r="C654" s="131" t="s">
        <v>444</v>
      </c>
      <c r="D654" s="131" t="s">
        <v>153</v>
      </c>
      <c r="E654" s="132" t="s">
        <v>887</v>
      </c>
      <c r="F654" s="133" t="s">
        <v>888</v>
      </c>
      <c r="G654" s="134" t="s">
        <v>156</v>
      </c>
      <c r="H654" s="135">
        <v>111.54</v>
      </c>
      <c r="I654" s="136"/>
      <c r="J654" s="137">
        <f>ROUND(I654*H654,2)</f>
        <v>0</v>
      </c>
      <c r="K654" s="133" t="s">
        <v>19</v>
      </c>
      <c r="L654" s="32"/>
      <c r="M654" s="138" t="s">
        <v>19</v>
      </c>
      <c r="N654" s="139" t="s">
        <v>40</v>
      </c>
      <c r="P654" s="140">
        <f>O654*H654</f>
        <v>0</v>
      </c>
      <c r="Q654" s="140">
        <v>0</v>
      </c>
      <c r="R654" s="140">
        <f>Q654*H654</f>
        <v>0</v>
      </c>
      <c r="S654" s="140">
        <v>0</v>
      </c>
      <c r="T654" s="141">
        <f>S654*H654</f>
        <v>0</v>
      </c>
      <c r="AR654" s="142" t="s">
        <v>158</v>
      </c>
      <c r="AT654" s="142" t="s">
        <v>153</v>
      </c>
      <c r="AU654" s="142" t="s">
        <v>78</v>
      </c>
      <c r="AY654" s="17" t="s">
        <v>150</v>
      </c>
      <c r="BE654" s="143">
        <f>IF(N654="základní",J654,0)</f>
        <v>0</v>
      </c>
      <c r="BF654" s="143">
        <f>IF(N654="snížená",J654,0)</f>
        <v>0</v>
      </c>
      <c r="BG654" s="143">
        <f>IF(N654="zákl. přenesená",J654,0)</f>
        <v>0</v>
      </c>
      <c r="BH654" s="143">
        <f>IF(N654="sníž. přenesená",J654,0)</f>
        <v>0</v>
      </c>
      <c r="BI654" s="143">
        <f>IF(N654="nulová",J654,0)</f>
        <v>0</v>
      </c>
      <c r="BJ654" s="17" t="s">
        <v>76</v>
      </c>
      <c r="BK654" s="143">
        <f>ROUND(I654*H654,2)</f>
        <v>0</v>
      </c>
      <c r="BL654" s="17" t="s">
        <v>158</v>
      </c>
      <c r="BM654" s="142" t="s">
        <v>889</v>
      </c>
    </row>
    <row r="655" spans="2:65" s="1" customFormat="1">
      <c r="B655" s="32"/>
      <c r="D655" s="144" t="s">
        <v>160</v>
      </c>
      <c r="F655" s="145" t="s">
        <v>890</v>
      </c>
      <c r="I655" s="146"/>
      <c r="L655" s="32"/>
      <c r="M655" s="147"/>
      <c r="T655" s="53"/>
      <c r="AT655" s="17" t="s">
        <v>160</v>
      </c>
      <c r="AU655" s="17" t="s">
        <v>78</v>
      </c>
    </row>
    <row r="656" spans="2:65" s="1" customFormat="1">
      <c r="B656" s="32"/>
      <c r="D656" s="144" t="s">
        <v>891</v>
      </c>
      <c r="F656" s="183" t="s">
        <v>892</v>
      </c>
      <c r="I656" s="146"/>
      <c r="L656" s="32"/>
      <c r="M656" s="147"/>
      <c r="T656" s="53"/>
      <c r="AT656" s="17" t="s">
        <v>891</v>
      </c>
      <c r="AU656" s="17" t="s">
        <v>78</v>
      </c>
    </row>
    <row r="657" spans="2:65" s="12" customFormat="1">
      <c r="B657" s="150"/>
      <c r="D657" s="144" t="s">
        <v>164</v>
      </c>
      <c r="E657" s="151" t="s">
        <v>19</v>
      </c>
      <c r="F657" s="152" t="s">
        <v>165</v>
      </c>
      <c r="H657" s="151" t="s">
        <v>19</v>
      </c>
      <c r="I657" s="153"/>
      <c r="L657" s="150"/>
      <c r="M657" s="154"/>
      <c r="T657" s="155"/>
      <c r="AT657" s="151" t="s">
        <v>164</v>
      </c>
      <c r="AU657" s="151" t="s">
        <v>78</v>
      </c>
      <c r="AV657" s="12" t="s">
        <v>76</v>
      </c>
      <c r="AW657" s="12" t="s">
        <v>31</v>
      </c>
      <c r="AX657" s="12" t="s">
        <v>69</v>
      </c>
      <c r="AY657" s="151" t="s">
        <v>150</v>
      </c>
    </row>
    <row r="658" spans="2:65" s="13" customFormat="1">
      <c r="B658" s="156"/>
      <c r="D658" s="144" t="s">
        <v>164</v>
      </c>
      <c r="E658" s="157" t="s">
        <v>19</v>
      </c>
      <c r="F658" s="158" t="s">
        <v>893</v>
      </c>
      <c r="H658" s="159">
        <v>70.56</v>
      </c>
      <c r="I658" s="160"/>
      <c r="L658" s="156"/>
      <c r="M658" s="161"/>
      <c r="T658" s="162"/>
      <c r="AT658" s="157" t="s">
        <v>164</v>
      </c>
      <c r="AU658" s="157" t="s">
        <v>78</v>
      </c>
      <c r="AV658" s="13" t="s">
        <v>78</v>
      </c>
      <c r="AW658" s="13" t="s">
        <v>31</v>
      </c>
      <c r="AX658" s="13" t="s">
        <v>69</v>
      </c>
      <c r="AY658" s="157" t="s">
        <v>150</v>
      </c>
    </row>
    <row r="659" spans="2:65" s="13" customFormat="1">
      <c r="B659" s="156"/>
      <c r="D659" s="144" t="s">
        <v>164</v>
      </c>
      <c r="E659" s="157" t="s">
        <v>19</v>
      </c>
      <c r="F659" s="158" t="s">
        <v>894</v>
      </c>
      <c r="H659" s="159">
        <v>12.96</v>
      </c>
      <c r="I659" s="160"/>
      <c r="L659" s="156"/>
      <c r="M659" s="161"/>
      <c r="T659" s="162"/>
      <c r="AT659" s="157" t="s">
        <v>164</v>
      </c>
      <c r="AU659" s="157" t="s">
        <v>78</v>
      </c>
      <c r="AV659" s="13" t="s">
        <v>78</v>
      </c>
      <c r="AW659" s="13" t="s">
        <v>31</v>
      </c>
      <c r="AX659" s="13" t="s">
        <v>69</v>
      </c>
      <c r="AY659" s="157" t="s">
        <v>150</v>
      </c>
    </row>
    <row r="660" spans="2:65" s="13" customFormat="1">
      <c r="B660" s="156"/>
      <c r="D660" s="144" t="s">
        <v>164</v>
      </c>
      <c r="E660" s="157" t="s">
        <v>19</v>
      </c>
      <c r="F660" s="158" t="s">
        <v>895</v>
      </c>
      <c r="H660" s="159">
        <v>1.62</v>
      </c>
      <c r="I660" s="160"/>
      <c r="L660" s="156"/>
      <c r="M660" s="161"/>
      <c r="T660" s="162"/>
      <c r="AT660" s="157" t="s">
        <v>164</v>
      </c>
      <c r="AU660" s="157" t="s">
        <v>78</v>
      </c>
      <c r="AV660" s="13" t="s">
        <v>78</v>
      </c>
      <c r="AW660" s="13" t="s">
        <v>31</v>
      </c>
      <c r="AX660" s="13" t="s">
        <v>69</v>
      </c>
      <c r="AY660" s="157" t="s">
        <v>150</v>
      </c>
    </row>
    <row r="661" spans="2:65" s="13" customFormat="1">
      <c r="B661" s="156"/>
      <c r="D661" s="144" t="s">
        <v>164</v>
      </c>
      <c r="E661" s="157" t="s">
        <v>19</v>
      </c>
      <c r="F661" s="158" t="s">
        <v>896</v>
      </c>
      <c r="H661" s="159">
        <v>5.28</v>
      </c>
      <c r="I661" s="160"/>
      <c r="L661" s="156"/>
      <c r="M661" s="161"/>
      <c r="T661" s="162"/>
      <c r="AT661" s="157" t="s">
        <v>164</v>
      </c>
      <c r="AU661" s="157" t="s">
        <v>78</v>
      </c>
      <c r="AV661" s="13" t="s">
        <v>78</v>
      </c>
      <c r="AW661" s="13" t="s">
        <v>31</v>
      </c>
      <c r="AX661" s="13" t="s">
        <v>69</v>
      </c>
      <c r="AY661" s="157" t="s">
        <v>150</v>
      </c>
    </row>
    <row r="662" spans="2:65" s="13" customFormat="1">
      <c r="B662" s="156"/>
      <c r="D662" s="144" t="s">
        <v>164</v>
      </c>
      <c r="E662" s="157" t="s">
        <v>19</v>
      </c>
      <c r="F662" s="158" t="s">
        <v>897</v>
      </c>
      <c r="H662" s="159">
        <v>3.6</v>
      </c>
      <c r="I662" s="160"/>
      <c r="L662" s="156"/>
      <c r="M662" s="161"/>
      <c r="T662" s="162"/>
      <c r="AT662" s="157" t="s">
        <v>164</v>
      </c>
      <c r="AU662" s="157" t="s">
        <v>78</v>
      </c>
      <c r="AV662" s="13" t="s">
        <v>78</v>
      </c>
      <c r="AW662" s="13" t="s">
        <v>31</v>
      </c>
      <c r="AX662" s="13" t="s">
        <v>69</v>
      </c>
      <c r="AY662" s="157" t="s">
        <v>150</v>
      </c>
    </row>
    <row r="663" spans="2:65" s="13" customFormat="1">
      <c r="B663" s="156"/>
      <c r="D663" s="144" t="s">
        <v>164</v>
      </c>
      <c r="E663" s="157" t="s">
        <v>19</v>
      </c>
      <c r="F663" s="158" t="s">
        <v>898</v>
      </c>
      <c r="H663" s="159">
        <v>6.48</v>
      </c>
      <c r="I663" s="160"/>
      <c r="L663" s="156"/>
      <c r="M663" s="161"/>
      <c r="T663" s="162"/>
      <c r="AT663" s="157" t="s">
        <v>164</v>
      </c>
      <c r="AU663" s="157" t="s">
        <v>78</v>
      </c>
      <c r="AV663" s="13" t="s">
        <v>78</v>
      </c>
      <c r="AW663" s="13" t="s">
        <v>31</v>
      </c>
      <c r="AX663" s="13" t="s">
        <v>69</v>
      </c>
      <c r="AY663" s="157" t="s">
        <v>150</v>
      </c>
    </row>
    <row r="664" spans="2:65" s="13" customFormat="1">
      <c r="B664" s="156"/>
      <c r="D664" s="144" t="s">
        <v>164</v>
      </c>
      <c r="E664" s="157" t="s">
        <v>19</v>
      </c>
      <c r="F664" s="158" t="s">
        <v>899</v>
      </c>
      <c r="H664" s="159">
        <v>6.72</v>
      </c>
      <c r="I664" s="160"/>
      <c r="L664" s="156"/>
      <c r="M664" s="161"/>
      <c r="T664" s="162"/>
      <c r="AT664" s="157" t="s">
        <v>164</v>
      </c>
      <c r="AU664" s="157" t="s">
        <v>78</v>
      </c>
      <c r="AV664" s="13" t="s">
        <v>78</v>
      </c>
      <c r="AW664" s="13" t="s">
        <v>31</v>
      </c>
      <c r="AX664" s="13" t="s">
        <v>69</v>
      </c>
      <c r="AY664" s="157" t="s">
        <v>150</v>
      </c>
    </row>
    <row r="665" spans="2:65" s="13" customFormat="1">
      <c r="B665" s="156"/>
      <c r="D665" s="144" t="s">
        <v>164</v>
      </c>
      <c r="E665" s="157" t="s">
        <v>19</v>
      </c>
      <c r="F665" s="158" t="s">
        <v>900</v>
      </c>
      <c r="H665" s="159">
        <v>1.44</v>
      </c>
      <c r="I665" s="160"/>
      <c r="L665" s="156"/>
      <c r="M665" s="161"/>
      <c r="T665" s="162"/>
      <c r="AT665" s="157" t="s">
        <v>164</v>
      </c>
      <c r="AU665" s="157" t="s">
        <v>78</v>
      </c>
      <c r="AV665" s="13" t="s">
        <v>78</v>
      </c>
      <c r="AW665" s="13" t="s">
        <v>31</v>
      </c>
      <c r="AX665" s="13" t="s">
        <v>69</v>
      </c>
      <c r="AY665" s="157" t="s">
        <v>150</v>
      </c>
    </row>
    <row r="666" spans="2:65" s="13" customFormat="1">
      <c r="B666" s="156"/>
      <c r="D666" s="144" t="s">
        <v>164</v>
      </c>
      <c r="E666" s="157" t="s">
        <v>19</v>
      </c>
      <c r="F666" s="158" t="s">
        <v>901</v>
      </c>
      <c r="H666" s="159">
        <v>2.88</v>
      </c>
      <c r="I666" s="160"/>
      <c r="L666" s="156"/>
      <c r="M666" s="161"/>
      <c r="T666" s="162"/>
      <c r="AT666" s="157" t="s">
        <v>164</v>
      </c>
      <c r="AU666" s="157" t="s">
        <v>78</v>
      </c>
      <c r="AV666" s="13" t="s">
        <v>78</v>
      </c>
      <c r="AW666" s="13" t="s">
        <v>31</v>
      </c>
      <c r="AX666" s="13" t="s">
        <v>69</v>
      </c>
      <c r="AY666" s="157" t="s">
        <v>150</v>
      </c>
    </row>
    <row r="667" spans="2:65" s="14" customFormat="1">
      <c r="B667" s="163"/>
      <c r="D667" s="144" t="s">
        <v>164</v>
      </c>
      <c r="E667" s="164" t="s">
        <v>19</v>
      </c>
      <c r="F667" s="165" t="s">
        <v>171</v>
      </c>
      <c r="H667" s="166">
        <v>111.54</v>
      </c>
      <c r="I667" s="167"/>
      <c r="L667" s="163"/>
      <c r="M667" s="168"/>
      <c r="T667" s="169"/>
      <c r="AT667" s="164" t="s">
        <v>164</v>
      </c>
      <c r="AU667" s="164" t="s">
        <v>78</v>
      </c>
      <c r="AV667" s="14" t="s">
        <v>158</v>
      </c>
      <c r="AW667" s="14" t="s">
        <v>31</v>
      </c>
      <c r="AX667" s="14" t="s">
        <v>76</v>
      </c>
      <c r="AY667" s="164" t="s">
        <v>150</v>
      </c>
    </row>
    <row r="668" spans="2:65" s="1" customFormat="1" ht="21.75" customHeight="1">
      <c r="B668" s="32"/>
      <c r="C668" s="131" t="s">
        <v>450</v>
      </c>
      <c r="D668" s="131" t="s">
        <v>153</v>
      </c>
      <c r="E668" s="132" t="s">
        <v>902</v>
      </c>
      <c r="F668" s="133" t="s">
        <v>903</v>
      </c>
      <c r="G668" s="134" t="s">
        <v>219</v>
      </c>
      <c r="H668" s="135">
        <v>22.01</v>
      </c>
      <c r="I668" s="136"/>
      <c r="J668" s="137">
        <f>ROUND(I668*H668,2)</f>
        <v>0</v>
      </c>
      <c r="K668" s="133" t="s">
        <v>157</v>
      </c>
      <c r="L668" s="32"/>
      <c r="M668" s="138" t="s">
        <v>19</v>
      </c>
      <c r="N668" s="139" t="s">
        <v>40</v>
      </c>
      <c r="P668" s="140">
        <f>O668*H668</f>
        <v>0</v>
      </c>
      <c r="Q668" s="140">
        <v>2.5018699999999998</v>
      </c>
      <c r="R668" s="140">
        <f>Q668*H668</f>
        <v>55.066158700000003</v>
      </c>
      <c r="S668" s="140">
        <v>0</v>
      </c>
      <c r="T668" s="141">
        <f>S668*H668</f>
        <v>0</v>
      </c>
      <c r="AR668" s="142" t="s">
        <v>158</v>
      </c>
      <c r="AT668" s="142" t="s">
        <v>153</v>
      </c>
      <c r="AU668" s="142" t="s">
        <v>78</v>
      </c>
      <c r="AY668" s="17" t="s">
        <v>150</v>
      </c>
      <c r="BE668" s="143">
        <f>IF(N668="základní",J668,0)</f>
        <v>0</v>
      </c>
      <c r="BF668" s="143">
        <f>IF(N668="snížená",J668,0)</f>
        <v>0</v>
      </c>
      <c r="BG668" s="143">
        <f>IF(N668="zákl. přenesená",J668,0)</f>
        <v>0</v>
      </c>
      <c r="BH668" s="143">
        <f>IF(N668="sníž. přenesená",J668,0)</f>
        <v>0</v>
      </c>
      <c r="BI668" s="143">
        <f>IF(N668="nulová",J668,0)</f>
        <v>0</v>
      </c>
      <c r="BJ668" s="17" t="s">
        <v>76</v>
      </c>
      <c r="BK668" s="143">
        <f>ROUND(I668*H668,2)</f>
        <v>0</v>
      </c>
      <c r="BL668" s="17" t="s">
        <v>158</v>
      </c>
      <c r="BM668" s="142" t="s">
        <v>904</v>
      </c>
    </row>
    <row r="669" spans="2:65" s="1" customFormat="1">
      <c r="B669" s="32"/>
      <c r="D669" s="144" t="s">
        <v>160</v>
      </c>
      <c r="F669" s="145" t="s">
        <v>905</v>
      </c>
      <c r="I669" s="146"/>
      <c r="L669" s="32"/>
      <c r="M669" s="147"/>
      <c r="T669" s="53"/>
      <c r="AT669" s="17" t="s">
        <v>160</v>
      </c>
      <c r="AU669" s="17" t="s">
        <v>78</v>
      </c>
    </row>
    <row r="670" spans="2:65" s="1" customFormat="1">
      <c r="B670" s="32"/>
      <c r="D670" s="148" t="s">
        <v>162</v>
      </c>
      <c r="F670" s="149" t="s">
        <v>906</v>
      </c>
      <c r="I670" s="146"/>
      <c r="L670" s="32"/>
      <c r="M670" s="147"/>
      <c r="T670" s="53"/>
      <c r="AT670" s="17" t="s">
        <v>162</v>
      </c>
      <c r="AU670" s="17" t="s">
        <v>78</v>
      </c>
    </row>
    <row r="671" spans="2:65" s="12" customFormat="1">
      <c r="B671" s="150"/>
      <c r="D671" s="144" t="s">
        <v>164</v>
      </c>
      <c r="E671" s="151" t="s">
        <v>19</v>
      </c>
      <c r="F671" s="152" t="s">
        <v>165</v>
      </c>
      <c r="H671" s="151" t="s">
        <v>19</v>
      </c>
      <c r="I671" s="153"/>
      <c r="L671" s="150"/>
      <c r="M671" s="154"/>
      <c r="T671" s="155"/>
      <c r="AT671" s="151" t="s">
        <v>164</v>
      </c>
      <c r="AU671" s="151" t="s">
        <v>78</v>
      </c>
      <c r="AV671" s="12" t="s">
        <v>76</v>
      </c>
      <c r="AW671" s="12" t="s">
        <v>31</v>
      </c>
      <c r="AX671" s="12" t="s">
        <v>69</v>
      </c>
      <c r="AY671" s="151" t="s">
        <v>150</v>
      </c>
    </row>
    <row r="672" spans="2:65" s="12" customFormat="1">
      <c r="B672" s="150"/>
      <c r="D672" s="144" t="s">
        <v>164</v>
      </c>
      <c r="E672" s="151" t="s">
        <v>19</v>
      </c>
      <c r="F672" s="152" t="s">
        <v>907</v>
      </c>
      <c r="H672" s="151" t="s">
        <v>19</v>
      </c>
      <c r="I672" s="153"/>
      <c r="L672" s="150"/>
      <c r="M672" s="154"/>
      <c r="T672" s="155"/>
      <c r="AT672" s="151" t="s">
        <v>164</v>
      </c>
      <c r="AU672" s="151" t="s">
        <v>78</v>
      </c>
      <c r="AV672" s="12" t="s">
        <v>76</v>
      </c>
      <c r="AW672" s="12" t="s">
        <v>31</v>
      </c>
      <c r="AX672" s="12" t="s">
        <v>69</v>
      </c>
      <c r="AY672" s="151" t="s">
        <v>150</v>
      </c>
    </row>
    <row r="673" spans="2:65" s="12" customFormat="1">
      <c r="B673" s="150"/>
      <c r="D673" s="144" t="s">
        <v>164</v>
      </c>
      <c r="E673" s="151" t="s">
        <v>19</v>
      </c>
      <c r="F673" s="152" t="s">
        <v>908</v>
      </c>
      <c r="H673" s="151" t="s">
        <v>19</v>
      </c>
      <c r="I673" s="153"/>
      <c r="L673" s="150"/>
      <c r="M673" s="154"/>
      <c r="T673" s="155"/>
      <c r="AT673" s="151" t="s">
        <v>164</v>
      </c>
      <c r="AU673" s="151" t="s">
        <v>78</v>
      </c>
      <c r="AV673" s="12" t="s">
        <v>76</v>
      </c>
      <c r="AW673" s="12" t="s">
        <v>31</v>
      </c>
      <c r="AX673" s="12" t="s">
        <v>69</v>
      </c>
      <c r="AY673" s="151" t="s">
        <v>150</v>
      </c>
    </row>
    <row r="674" spans="2:65" s="13" customFormat="1">
      <c r="B674" s="156"/>
      <c r="D674" s="144" t="s">
        <v>164</v>
      </c>
      <c r="E674" s="157" t="s">
        <v>19</v>
      </c>
      <c r="F674" s="158" t="s">
        <v>909</v>
      </c>
      <c r="H674" s="159">
        <v>17.27</v>
      </c>
      <c r="I674" s="160"/>
      <c r="L674" s="156"/>
      <c r="M674" s="161"/>
      <c r="T674" s="162"/>
      <c r="AT674" s="157" t="s">
        <v>164</v>
      </c>
      <c r="AU674" s="157" t="s">
        <v>78</v>
      </c>
      <c r="AV674" s="13" t="s">
        <v>78</v>
      </c>
      <c r="AW674" s="13" t="s">
        <v>31</v>
      </c>
      <c r="AX674" s="13" t="s">
        <v>69</v>
      </c>
      <c r="AY674" s="157" t="s">
        <v>150</v>
      </c>
    </row>
    <row r="675" spans="2:65" s="12" customFormat="1">
      <c r="B675" s="150"/>
      <c r="D675" s="144" t="s">
        <v>164</v>
      </c>
      <c r="E675" s="151" t="s">
        <v>19</v>
      </c>
      <c r="F675" s="152" t="s">
        <v>910</v>
      </c>
      <c r="H675" s="151" t="s">
        <v>19</v>
      </c>
      <c r="I675" s="153"/>
      <c r="L675" s="150"/>
      <c r="M675" s="154"/>
      <c r="T675" s="155"/>
      <c r="AT675" s="151" t="s">
        <v>164</v>
      </c>
      <c r="AU675" s="151" t="s">
        <v>78</v>
      </c>
      <c r="AV675" s="12" t="s">
        <v>76</v>
      </c>
      <c r="AW675" s="12" t="s">
        <v>31</v>
      </c>
      <c r="AX675" s="12" t="s">
        <v>69</v>
      </c>
      <c r="AY675" s="151" t="s">
        <v>150</v>
      </c>
    </row>
    <row r="676" spans="2:65" s="13" customFormat="1">
      <c r="B676" s="156"/>
      <c r="D676" s="144" t="s">
        <v>164</v>
      </c>
      <c r="E676" s="157" t="s">
        <v>19</v>
      </c>
      <c r="F676" s="158" t="s">
        <v>911</v>
      </c>
      <c r="H676" s="159">
        <v>4.2750000000000004</v>
      </c>
      <c r="I676" s="160"/>
      <c r="L676" s="156"/>
      <c r="M676" s="161"/>
      <c r="T676" s="162"/>
      <c r="AT676" s="157" t="s">
        <v>164</v>
      </c>
      <c r="AU676" s="157" t="s">
        <v>78</v>
      </c>
      <c r="AV676" s="13" t="s">
        <v>78</v>
      </c>
      <c r="AW676" s="13" t="s">
        <v>31</v>
      </c>
      <c r="AX676" s="13" t="s">
        <v>69</v>
      </c>
      <c r="AY676" s="157" t="s">
        <v>150</v>
      </c>
    </row>
    <row r="677" spans="2:65" s="12" customFormat="1">
      <c r="B677" s="150"/>
      <c r="D677" s="144" t="s">
        <v>164</v>
      </c>
      <c r="E677" s="151" t="s">
        <v>19</v>
      </c>
      <c r="F677" s="152" t="s">
        <v>912</v>
      </c>
      <c r="H677" s="151" t="s">
        <v>19</v>
      </c>
      <c r="I677" s="153"/>
      <c r="L677" s="150"/>
      <c r="M677" s="154"/>
      <c r="T677" s="155"/>
      <c r="AT677" s="151" t="s">
        <v>164</v>
      </c>
      <c r="AU677" s="151" t="s">
        <v>78</v>
      </c>
      <c r="AV677" s="12" t="s">
        <v>76</v>
      </c>
      <c r="AW677" s="12" t="s">
        <v>31</v>
      </c>
      <c r="AX677" s="12" t="s">
        <v>69</v>
      </c>
      <c r="AY677" s="151" t="s">
        <v>150</v>
      </c>
    </row>
    <row r="678" spans="2:65" s="13" customFormat="1">
      <c r="B678" s="156"/>
      <c r="D678" s="144" t="s">
        <v>164</v>
      </c>
      <c r="E678" s="157" t="s">
        <v>19</v>
      </c>
      <c r="F678" s="158" t="s">
        <v>913</v>
      </c>
      <c r="H678" s="159">
        <v>0.46500000000000002</v>
      </c>
      <c r="I678" s="160"/>
      <c r="L678" s="156"/>
      <c r="M678" s="161"/>
      <c r="T678" s="162"/>
      <c r="AT678" s="157" t="s">
        <v>164</v>
      </c>
      <c r="AU678" s="157" t="s">
        <v>78</v>
      </c>
      <c r="AV678" s="13" t="s">
        <v>78</v>
      </c>
      <c r="AW678" s="13" t="s">
        <v>31</v>
      </c>
      <c r="AX678" s="13" t="s">
        <v>69</v>
      </c>
      <c r="AY678" s="157" t="s">
        <v>150</v>
      </c>
    </row>
    <row r="679" spans="2:65" s="14" customFormat="1">
      <c r="B679" s="163"/>
      <c r="D679" s="144" t="s">
        <v>164</v>
      </c>
      <c r="E679" s="164" t="s">
        <v>19</v>
      </c>
      <c r="F679" s="165" t="s">
        <v>171</v>
      </c>
      <c r="H679" s="166">
        <v>22.01</v>
      </c>
      <c r="I679" s="167"/>
      <c r="L679" s="163"/>
      <c r="M679" s="168"/>
      <c r="T679" s="169"/>
      <c r="AT679" s="164" t="s">
        <v>164</v>
      </c>
      <c r="AU679" s="164" t="s">
        <v>78</v>
      </c>
      <c r="AV679" s="14" t="s">
        <v>158</v>
      </c>
      <c r="AW679" s="14" t="s">
        <v>31</v>
      </c>
      <c r="AX679" s="14" t="s">
        <v>76</v>
      </c>
      <c r="AY679" s="164" t="s">
        <v>150</v>
      </c>
    </row>
    <row r="680" spans="2:65" s="1" customFormat="1" ht="24.2" customHeight="1">
      <c r="B680" s="32"/>
      <c r="C680" s="131" t="s">
        <v>456</v>
      </c>
      <c r="D680" s="131" t="s">
        <v>153</v>
      </c>
      <c r="E680" s="132" t="s">
        <v>914</v>
      </c>
      <c r="F680" s="133" t="s">
        <v>915</v>
      </c>
      <c r="G680" s="134" t="s">
        <v>156</v>
      </c>
      <c r="H680" s="135">
        <v>31</v>
      </c>
      <c r="I680" s="136"/>
      <c r="J680" s="137">
        <f>ROUND(I680*H680,2)</f>
        <v>0</v>
      </c>
      <c r="K680" s="133" t="s">
        <v>19</v>
      </c>
      <c r="L680" s="32"/>
      <c r="M680" s="138" t="s">
        <v>19</v>
      </c>
      <c r="N680" s="139" t="s">
        <v>40</v>
      </c>
      <c r="P680" s="140">
        <f>O680*H680</f>
        <v>0</v>
      </c>
      <c r="Q680" s="140">
        <v>2E-3</v>
      </c>
      <c r="R680" s="140">
        <f>Q680*H680</f>
        <v>6.2E-2</v>
      </c>
      <c r="S680" s="140">
        <v>0</v>
      </c>
      <c r="T680" s="141">
        <f>S680*H680</f>
        <v>0</v>
      </c>
      <c r="AR680" s="142" t="s">
        <v>158</v>
      </c>
      <c r="AT680" s="142" t="s">
        <v>153</v>
      </c>
      <c r="AU680" s="142" t="s">
        <v>78</v>
      </c>
      <c r="AY680" s="17" t="s">
        <v>150</v>
      </c>
      <c r="BE680" s="143">
        <f>IF(N680="základní",J680,0)</f>
        <v>0</v>
      </c>
      <c r="BF680" s="143">
        <f>IF(N680="snížená",J680,0)</f>
        <v>0</v>
      </c>
      <c r="BG680" s="143">
        <f>IF(N680="zákl. přenesená",J680,0)</f>
        <v>0</v>
      </c>
      <c r="BH680" s="143">
        <f>IF(N680="sníž. přenesená",J680,0)</f>
        <v>0</v>
      </c>
      <c r="BI680" s="143">
        <f>IF(N680="nulová",J680,0)</f>
        <v>0</v>
      </c>
      <c r="BJ680" s="17" t="s">
        <v>76</v>
      </c>
      <c r="BK680" s="143">
        <f>ROUND(I680*H680,2)</f>
        <v>0</v>
      </c>
      <c r="BL680" s="17" t="s">
        <v>158</v>
      </c>
      <c r="BM680" s="142" t="s">
        <v>916</v>
      </c>
    </row>
    <row r="681" spans="2:65" s="1" customFormat="1">
      <c r="B681" s="32"/>
      <c r="D681" s="144" t="s">
        <v>160</v>
      </c>
      <c r="F681" s="145" t="s">
        <v>917</v>
      </c>
      <c r="I681" s="146"/>
      <c r="L681" s="32"/>
      <c r="M681" s="147"/>
      <c r="T681" s="53"/>
      <c r="AT681" s="17" t="s">
        <v>160</v>
      </c>
      <c r="AU681" s="17" t="s">
        <v>78</v>
      </c>
    </row>
    <row r="682" spans="2:65" s="1" customFormat="1">
      <c r="B682" s="32"/>
      <c r="D682" s="144" t="s">
        <v>891</v>
      </c>
      <c r="F682" s="183" t="s">
        <v>918</v>
      </c>
      <c r="I682" s="146"/>
      <c r="L682" s="32"/>
      <c r="M682" s="147"/>
      <c r="T682" s="53"/>
      <c r="AT682" s="17" t="s">
        <v>891</v>
      </c>
      <c r="AU682" s="17" t="s">
        <v>78</v>
      </c>
    </row>
    <row r="683" spans="2:65" s="12" customFormat="1">
      <c r="B683" s="150"/>
      <c r="D683" s="144" t="s">
        <v>164</v>
      </c>
      <c r="E683" s="151" t="s">
        <v>19</v>
      </c>
      <c r="F683" s="152" t="s">
        <v>165</v>
      </c>
      <c r="H683" s="151" t="s">
        <v>19</v>
      </c>
      <c r="I683" s="153"/>
      <c r="L683" s="150"/>
      <c r="M683" s="154"/>
      <c r="T683" s="155"/>
      <c r="AT683" s="151" t="s">
        <v>164</v>
      </c>
      <c r="AU683" s="151" t="s">
        <v>78</v>
      </c>
      <c r="AV683" s="12" t="s">
        <v>76</v>
      </c>
      <c r="AW683" s="12" t="s">
        <v>31</v>
      </c>
      <c r="AX683" s="12" t="s">
        <v>69</v>
      </c>
      <c r="AY683" s="151" t="s">
        <v>150</v>
      </c>
    </row>
    <row r="684" spans="2:65" s="12" customFormat="1">
      <c r="B684" s="150"/>
      <c r="D684" s="144" t="s">
        <v>164</v>
      </c>
      <c r="E684" s="151" t="s">
        <v>19</v>
      </c>
      <c r="F684" s="152" t="s">
        <v>919</v>
      </c>
      <c r="H684" s="151" t="s">
        <v>19</v>
      </c>
      <c r="I684" s="153"/>
      <c r="L684" s="150"/>
      <c r="M684" s="154"/>
      <c r="T684" s="155"/>
      <c r="AT684" s="151" t="s">
        <v>164</v>
      </c>
      <c r="AU684" s="151" t="s">
        <v>78</v>
      </c>
      <c r="AV684" s="12" t="s">
        <v>76</v>
      </c>
      <c r="AW684" s="12" t="s">
        <v>31</v>
      </c>
      <c r="AX684" s="12" t="s">
        <v>69</v>
      </c>
      <c r="AY684" s="151" t="s">
        <v>150</v>
      </c>
    </row>
    <row r="685" spans="2:65" s="13" customFormat="1">
      <c r="B685" s="156"/>
      <c r="D685" s="144" t="s">
        <v>164</v>
      </c>
      <c r="E685" s="157" t="s">
        <v>19</v>
      </c>
      <c r="F685" s="158" t="s">
        <v>920</v>
      </c>
      <c r="H685" s="159">
        <v>31</v>
      </c>
      <c r="I685" s="160"/>
      <c r="L685" s="156"/>
      <c r="M685" s="161"/>
      <c r="T685" s="162"/>
      <c r="AT685" s="157" t="s">
        <v>164</v>
      </c>
      <c r="AU685" s="157" t="s">
        <v>78</v>
      </c>
      <c r="AV685" s="13" t="s">
        <v>78</v>
      </c>
      <c r="AW685" s="13" t="s">
        <v>31</v>
      </c>
      <c r="AX685" s="13" t="s">
        <v>76</v>
      </c>
      <c r="AY685" s="157" t="s">
        <v>150</v>
      </c>
    </row>
    <row r="686" spans="2:65" s="1" customFormat="1" ht="16.5" customHeight="1">
      <c r="B686" s="32"/>
      <c r="C686" s="173" t="s">
        <v>466</v>
      </c>
      <c r="D686" s="173" t="s">
        <v>656</v>
      </c>
      <c r="E686" s="174" t="s">
        <v>921</v>
      </c>
      <c r="F686" s="175" t="s">
        <v>922</v>
      </c>
      <c r="G686" s="176" t="s">
        <v>156</v>
      </c>
      <c r="H686" s="177">
        <v>34.1</v>
      </c>
      <c r="I686" s="178"/>
      <c r="J686" s="179">
        <f>ROUND(I686*H686,2)</f>
        <v>0</v>
      </c>
      <c r="K686" s="175" t="s">
        <v>157</v>
      </c>
      <c r="L686" s="180"/>
      <c r="M686" s="181" t="s">
        <v>19</v>
      </c>
      <c r="N686" s="182" t="s">
        <v>40</v>
      </c>
      <c r="P686" s="140">
        <f>O686*H686</f>
        <v>0</v>
      </c>
      <c r="Q686" s="140">
        <v>8.7999999999999995E-2</v>
      </c>
      <c r="R686" s="140">
        <f>Q686*H686</f>
        <v>3.0007999999999999</v>
      </c>
      <c r="S686" s="140">
        <v>0</v>
      </c>
      <c r="T686" s="141">
        <f>S686*H686</f>
        <v>0</v>
      </c>
      <c r="AR686" s="142" t="s">
        <v>211</v>
      </c>
      <c r="AT686" s="142" t="s">
        <v>656</v>
      </c>
      <c r="AU686" s="142" t="s">
        <v>78</v>
      </c>
      <c r="AY686" s="17" t="s">
        <v>150</v>
      </c>
      <c r="BE686" s="143">
        <f>IF(N686="základní",J686,0)</f>
        <v>0</v>
      </c>
      <c r="BF686" s="143">
        <f>IF(N686="snížená",J686,0)</f>
        <v>0</v>
      </c>
      <c r="BG686" s="143">
        <f>IF(N686="zákl. přenesená",J686,0)</f>
        <v>0</v>
      </c>
      <c r="BH686" s="143">
        <f>IF(N686="sníž. přenesená",J686,0)</f>
        <v>0</v>
      </c>
      <c r="BI686" s="143">
        <f>IF(N686="nulová",J686,0)</f>
        <v>0</v>
      </c>
      <c r="BJ686" s="17" t="s">
        <v>76</v>
      </c>
      <c r="BK686" s="143">
        <f>ROUND(I686*H686,2)</f>
        <v>0</v>
      </c>
      <c r="BL686" s="17" t="s">
        <v>158</v>
      </c>
      <c r="BM686" s="142" t="s">
        <v>923</v>
      </c>
    </row>
    <row r="687" spans="2:65" s="1" customFormat="1">
      <c r="B687" s="32"/>
      <c r="D687" s="144" t="s">
        <v>160</v>
      </c>
      <c r="F687" s="145" t="s">
        <v>922</v>
      </c>
      <c r="I687" s="146"/>
      <c r="L687" s="32"/>
      <c r="M687" s="147"/>
      <c r="T687" s="53"/>
      <c r="AT687" s="17" t="s">
        <v>160</v>
      </c>
      <c r="AU687" s="17" t="s">
        <v>78</v>
      </c>
    </row>
    <row r="688" spans="2:65" s="13" customFormat="1">
      <c r="B688" s="156"/>
      <c r="D688" s="144" t="s">
        <v>164</v>
      </c>
      <c r="F688" s="158" t="s">
        <v>924</v>
      </c>
      <c r="H688" s="159">
        <v>34.1</v>
      </c>
      <c r="I688" s="160"/>
      <c r="L688" s="156"/>
      <c r="M688" s="161"/>
      <c r="T688" s="162"/>
      <c r="AT688" s="157" t="s">
        <v>164</v>
      </c>
      <c r="AU688" s="157" t="s">
        <v>78</v>
      </c>
      <c r="AV688" s="13" t="s">
        <v>78</v>
      </c>
      <c r="AW688" s="13" t="s">
        <v>4</v>
      </c>
      <c r="AX688" s="13" t="s">
        <v>76</v>
      </c>
      <c r="AY688" s="157" t="s">
        <v>150</v>
      </c>
    </row>
    <row r="689" spans="2:65" s="11" customFormat="1" ht="22.9" customHeight="1">
      <c r="B689" s="119"/>
      <c r="D689" s="120" t="s">
        <v>68</v>
      </c>
      <c r="E689" s="129" t="s">
        <v>151</v>
      </c>
      <c r="F689" s="129" t="s">
        <v>152</v>
      </c>
      <c r="I689" s="122"/>
      <c r="J689" s="130">
        <f>BK689</f>
        <v>0</v>
      </c>
      <c r="L689" s="119"/>
      <c r="M689" s="124"/>
      <c r="P689" s="125">
        <f>SUM(P690:P722)</f>
        <v>0</v>
      </c>
      <c r="R689" s="125">
        <f>SUM(R690:R722)</f>
        <v>0</v>
      </c>
      <c r="T689" s="126">
        <f>SUM(T690:T722)</f>
        <v>0</v>
      </c>
      <c r="AR689" s="120" t="s">
        <v>76</v>
      </c>
      <c r="AT689" s="127" t="s">
        <v>68</v>
      </c>
      <c r="AU689" s="127" t="s">
        <v>76</v>
      </c>
      <c r="AY689" s="120" t="s">
        <v>150</v>
      </c>
      <c r="BK689" s="128">
        <f>SUM(BK690:BK722)</f>
        <v>0</v>
      </c>
    </row>
    <row r="690" spans="2:65" s="1" customFormat="1" ht="21.75" customHeight="1">
      <c r="B690" s="32"/>
      <c r="C690" s="131" t="s">
        <v>473</v>
      </c>
      <c r="D690" s="131" t="s">
        <v>153</v>
      </c>
      <c r="E690" s="132" t="s">
        <v>154</v>
      </c>
      <c r="F690" s="133" t="s">
        <v>155</v>
      </c>
      <c r="G690" s="134" t="s">
        <v>156</v>
      </c>
      <c r="H690" s="135">
        <v>2031.25</v>
      </c>
      <c r="I690" s="136"/>
      <c r="J690" s="137">
        <f>ROUND(I690*H690,2)</f>
        <v>0</v>
      </c>
      <c r="K690" s="133" t="s">
        <v>157</v>
      </c>
      <c r="L690" s="32"/>
      <c r="M690" s="138" t="s">
        <v>19</v>
      </c>
      <c r="N690" s="139" t="s">
        <v>40</v>
      </c>
      <c r="P690" s="140">
        <f>O690*H690</f>
        <v>0</v>
      </c>
      <c r="Q690" s="140">
        <v>0</v>
      </c>
      <c r="R690" s="140">
        <f>Q690*H690</f>
        <v>0</v>
      </c>
      <c r="S690" s="140">
        <v>0</v>
      </c>
      <c r="T690" s="141">
        <f>S690*H690</f>
        <v>0</v>
      </c>
      <c r="AR690" s="142" t="s">
        <v>158</v>
      </c>
      <c r="AT690" s="142" t="s">
        <v>153</v>
      </c>
      <c r="AU690" s="142" t="s">
        <v>78</v>
      </c>
      <c r="AY690" s="17" t="s">
        <v>150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7" t="s">
        <v>76</v>
      </c>
      <c r="BK690" s="143">
        <f>ROUND(I690*H690,2)</f>
        <v>0</v>
      </c>
      <c r="BL690" s="17" t="s">
        <v>158</v>
      </c>
      <c r="BM690" s="142" t="s">
        <v>925</v>
      </c>
    </row>
    <row r="691" spans="2:65" s="1" customFormat="1">
      <c r="B691" s="32"/>
      <c r="D691" s="144" t="s">
        <v>160</v>
      </c>
      <c r="F691" s="145" t="s">
        <v>161</v>
      </c>
      <c r="I691" s="146"/>
      <c r="L691" s="32"/>
      <c r="M691" s="147"/>
      <c r="T691" s="53"/>
      <c r="AT691" s="17" t="s">
        <v>160</v>
      </c>
      <c r="AU691" s="17" t="s">
        <v>78</v>
      </c>
    </row>
    <row r="692" spans="2:65" s="1" customFormat="1">
      <c r="B692" s="32"/>
      <c r="D692" s="148" t="s">
        <v>162</v>
      </c>
      <c r="F692" s="149" t="s">
        <v>163</v>
      </c>
      <c r="I692" s="146"/>
      <c r="L692" s="32"/>
      <c r="M692" s="147"/>
      <c r="T692" s="53"/>
      <c r="AT692" s="17" t="s">
        <v>162</v>
      </c>
      <c r="AU692" s="17" t="s">
        <v>78</v>
      </c>
    </row>
    <row r="693" spans="2:65" s="12" customFormat="1">
      <c r="B693" s="150"/>
      <c r="D693" s="144" t="s">
        <v>164</v>
      </c>
      <c r="E693" s="151" t="s">
        <v>19</v>
      </c>
      <c r="F693" s="152" t="s">
        <v>165</v>
      </c>
      <c r="H693" s="151" t="s">
        <v>19</v>
      </c>
      <c r="I693" s="153"/>
      <c r="L693" s="150"/>
      <c r="M693" s="154"/>
      <c r="T693" s="155"/>
      <c r="AT693" s="151" t="s">
        <v>164</v>
      </c>
      <c r="AU693" s="151" t="s">
        <v>78</v>
      </c>
      <c r="AV693" s="12" t="s">
        <v>76</v>
      </c>
      <c r="AW693" s="12" t="s">
        <v>31</v>
      </c>
      <c r="AX693" s="12" t="s">
        <v>69</v>
      </c>
      <c r="AY693" s="151" t="s">
        <v>150</v>
      </c>
    </row>
    <row r="694" spans="2:65" s="13" customFormat="1">
      <c r="B694" s="156"/>
      <c r="D694" s="144" t="s">
        <v>164</v>
      </c>
      <c r="E694" s="157" t="s">
        <v>19</v>
      </c>
      <c r="F694" s="158" t="s">
        <v>926</v>
      </c>
      <c r="H694" s="159">
        <v>696</v>
      </c>
      <c r="I694" s="160"/>
      <c r="L694" s="156"/>
      <c r="M694" s="161"/>
      <c r="T694" s="162"/>
      <c r="AT694" s="157" t="s">
        <v>164</v>
      </c>
      <c r="AU694" s="157" t="s">
        <v>78</v>
      </c>
      <c r="AV694" s="13" t="s">
        <v>78</v>
      </c>
      <c r="AW694" s="13" t="s">
        <v>31</v>
      </c>
      <c r="AX694" s="13" t="s">
        <v>69</v>
      </c>
      <c r="AY694" s="157" t="s">
        <v>150</v>
      </c>
    </row>
    <row r="695" spans="2:65" s="13" customFormat="1">
      <c r="B695" s="156"/>
      <c r="D695" s="144" t="s">
        <v>164</v>
      </c>
      <c r="E695" s="157" t="s">
        <v>19</v>
      </c>
      <c r="F695" s="158" t="s">
        <v>927</v>
      </c>
      <c r="H695" s="159">
        <v>272</v>
      </c>
      <c r="I695" s="160"/>
      <c r="L695" s="156"/>
      <c r="M695" s="161"/>
      <c r="T695" s="162"/>
      <c r="AT695" s="157" t="s">
        <v>164</v>
      </c>
      <c r="AU695" s="157" t="s">
        <v>78</v>
      </c>
      <c r="AV695" s="13" t="s">
        <v>78</v>
      </c>
      <c r="AW695" s="13" t="s">
        <v>31</v>
      </c>
      <c r="AX695" s="13" t="s">
        <v>69</v>
      </c>
      <c r="AY695" s="157" t="s">
        <v>150</v>
      </c>
    </row>
    <row r="696" spans="2:65" s="13" customFormat="1">
      <c r="B696" s="156"/>
      <c r="D696" s="144" t="s">
        <v>164</v>
      </c>
      <c r="E696" s="157" t="s">
        <v>19</v>
      </c>
      <c r="F696" s="158" t="s">
        <v>928</v>
      </c>
      <c r="H696" s="159">
        <v>136</v>
      </c>
      <c r="I696" s="160"/>
      <c r="L696" s="156"/>
      <c r="M696" s="161"/>
      <c r="T696" s="162"/>
      <c r="AT696" s="157" t="s">
        <v>164</v>
      </c>
      <c r="AU696" s="157" t="s">
        <v>78</v>
      </c>
      <c r="AV696" s="13" t="s">
        <v>78</v>
      </c>
      <c r="AW696" s="13" t="s">
        <v>31</v>
      </c>
      <c r="AX696" s="13" t="s">
        <v>69</v>
      </c>
      <c r="AY696" s="157" t="s">
        <v>150</v>
      </c>
    </row>
    <row r="697" spans="2:65" s="13" customFormat="1">
      <c r="B697" s="156"/>
      <c r="D697" s="144" t="s">
        <v>164</v>
      </c>
      <c r="E697" s="157" t="s">
        <v>19</v>
      </c>
      <c r="F697" s="158" t="s">
        <v>929</v>
      </c>
      <c r="H697" s="159">
        <v>217</v>
      </c>
      <c r="I697" s="160"/>
      <c r="L697" s="156"/>
      <c r="M697" s="161"/>
      <c r="T697" s="162"/>
      <c r="AT697" s="157" t="s">
        <v>164</v>
      </c>
      <c r="AU697" s="157" t="s">
        <v>78</v>
      </c>
      <c r="AV697" s="13" t="s">
        <v>78</v>
      </c>
      <c r="AW697" s="13" t="s">
        <v>31</v>
      </c>
      <c r="AX697" s="13" t="s">
        <v>69</v>
      </c>
      <c r="AY697" s="157" t="s">
        <v>150</v>
      </c>
    </row>
    <row r="698" spans="2:65" s="13" customFormat="1">
      <c r="B698" s="156"/>
      <c r="D698" s="144" t="s">
        <v>164</v>
      </c>
      <c r="E698" s="157" t="s">
        <v>19</v>
      </c>
      <c r="F698" s="158" t="s">
        <v>930</v>
      </c>
      <c r="H698" s="159">
        <v>304</v>
      </c>
      <c r="I698" s="160"/>
      <c r="L698" s="156"/>
      <c r="M698" s="161"/>
      <c r="T698" s="162"/>
      <c r="AT698" s="157" t="s">
        <v>164</v>
      </c>
      <c r="AU698" s="157" t="s">
        <v>78</v>
      </c>
      <c r="AV698" s="13" t="s">
        <v>78</v>
      </c>
      <c r="AW698" s="13" t="s">
        <v>31</v>
      </c>
      <c r="AX698" s="13" t="s">
        <v>69</v>
      </c>
      <c r="AY698" s="157" t="s">
        <v>150</v>
      </c>
    </row>
    <row r="699" spans="2:65" s="13" customFormat="1">
      <c r="B699" s="156"/>
      <c r="D699" s="144" t="s">
        <v>164</v>
      </c>
      <c r="E699" s="157" t="s">
        <v>19</v>
      </c>
      <c r="F699" s="158" t="s">
        <v>931</v>
      </c>
      <c r="H699" s="159">
        <v>337.5</v>
      </c>
      <c r="I699" s="160"/>
      <c r="L699" s="156"/>
      <c r="M699" s="161"/>
      <c r="T699" s="162"/>
      <c r="AT699" s="157" t="s">
        <v>164</v>
      </c>
      <c r="AU699" s="157" t="s">
        <v>78</v>
      </c>
      <c r="AV699" s="13" t="s">
        <v>78</v>
      </c>
      <c r="AW699" s="13" t="s">
        <v>31</v>
      </c>
      <c r="AX699" s="13" t="s">
        <v>69</v>
      </c>
      <c r="AY699" s="157" t="s">
        <v>150</v>
      </c>
    </row>
    <row r="700" spans="2:65" s="13" customFormat="1">
      <c r="B700" s="156"/>
      <c r="D700" s="144" t="s">
        <v>164</v>
      </c>
      <c r="E700" s="157" t="s">
        <v>19</v>
      </c>
      <c r="F700" s="158" t="s">
        <v>932</v>
      </c>
      <c r="H700" s="159">
        <v>68.75</v>
      </c>
      <c r="I700" s="160"/>
      <c r="L700" s="156"/>
      <c r="M700" s="161"/>
      <c r="T700" s="162"/>
      <c r="AT700" s="157" t="s">
        <v>164</v>
      </c>
      <c r="AU700" s="157" t="s">
        <v>78</v>
      </c>
      <c r="AV700" s="13" t="s">
        <v>78</v>
      </c>
      <c r="AW700" s="13" t="s">
        <v>31</v>
      </c>
      <c r="AX700" s="13" t="s">
        <v>69</v>
      </c>
      <c r="AY700" s="157" t="s">
        <v>150</v>
      </c>
    </row>
    <row r="701" spans="2:65" s="14" customFormat="1">
      <c r="B701" s="163"/>
      <c r="D701" s="144" t="s">
        <v>164</v>
      </c>
      <c r="E701" s="164" t="s">
        <v>19</v>
      </c>
      <c r="F701" s="165" t="s">
        <v>171</v>
      </c>
      <c r="H701" s="166">
        <v>2031.25</v>
      </c>
      <c r="I701" s="167"/>
      <c r="L701" s="163"/>
      <c r="M701" s="168"/>
      <c r="T701" s="169"/>
      <c r="AT701" s="164" t="s">
        <v>164</v>
      </c>
      <c r="AU701" s="164" t="s">
        <v>78</v>
      </c>
      <c r="AV701" s="14" t="s">
        <v>158</v>
      </c>
      <c r="AW701" s="14" t="s">
        <v>31</v>
      </c>
      <c r="AX701" s="14" t="s">
        <v>76</v>
      </c>
      <c r="AY701" s="164" t="s">
        <v>150</v>
      </c>
    </row>
    <row r="702" spans="2:65" s="1" customFormat="1" ht="24.2" customHeight="1">
      <c r="B702" s="32"/>
      <c r="C702" s="131" t="s">
        <v>482</v>
      </c>
      <c r="D702" s="131" t="s">
        <v>153</v>
      </c>
      <c r="E702" s="132" t="s">
        <v>172</v>
      </c>
      <c r="F702" s="133" t="s">
        <v>173</v>
      </c>
      <c r="G702" s="134" t="s">
        <v>156</v>
      </c>
      <c r="H702" s="135">
        <v>487500</v>
      </c>
      <c r="I702" s="136"/>
      <c r="J702" s="137">
        <f>ROUND(I702*H702,2)</f>
        <v>0</v>
      </c>
      <c r="K702" s="133" t="s">
        <v>157</v>
      </c>
      <c r="L702" s="32"/>
      <c r="M702" s="138" t="s">
        <v>19</v>
      </c>
      <c r="N702" s="139" t="s">
        <v>40</v>
      </c>
      <c r="P702" s="140">
        <f>O702*H702</f>
        <v>0</v>
      </c>
      <c r="Q702" s="140">
        <v>0</v>
      </c>
      <c r="R702" s="140">
        <f>Q702*H702</f>
        <v>0</v>
      </c>
      <c r="S702" s="140">
        <v>0</v>
      </c>
      <c r="T702" s="141">
        <f>S702*H702</f>
        <v>0</v>
      </c>
      <c r="AR702" s="142" t="s">
        <v>158</v>
      </c>
      <c r="AT702" s="142" t="s">
        <v>153</v>
      </c>
      <c r="AU702" s="142" t="s">
        <v>78</v>
      </c>
      <c r="AY702" s="17" t="s">
        <v>150</v>
      </c>
      <c r="BE702" s="143">
        <f>IF(N702="základní",J702,0)</f>
        <v>0</v>
      </c>
      <c r="BF702" s="143">
        <f>IF(N702="snížená",J702,0)</f>
        <v>0</v>
      </c>
      <c r="BG702" s="143">
        <f>IF(N702="zákl. přenesená",J702,0)</f>
        <v>0</v>
      </c>
      <c r="BH702" s="143">
        <f>IF(N702="sníž. přenesená",J702,0)</f>
        <v>0</v>
      </c>
      <c r="BI702" s="143">
        <f>IF(N702="nulová",J702,0)</f>
        <v>0</v>
      </c>
      <c r="BJ702" s="17" t="s">
        <v>76</v>
      </c>
      <c r="BK702" s="143">
        <f>ROUND(I702*H702,2)</f>
        <v>0</v>
      </c>
      <c r="BL702" s="17" t="s">
        <v>158</v>
      </c>
      <c r="BM702" s="142" t="s">
        <v>933</v>
      </c>
    </row>
    <row r="703" spans="2:65" s="1" customFormat="1">
      <c r="B703" s="32"/>
      <c r="D703" s="144" t="s">
        <v>160</v>
      </c>
      <c r="F703" s="145" t="s">
        <v>175</v>
      </c>
      <c r="I703" s="146"/>
      <c r="L703" s="32"/>
      <c r="M703" s="147"/>
      <c r="T703" s="53"/>
      <c r="AT703" s="17" t="s">
        <v>160</v>
      </c>
      <c r="AU703" s="17" t="s">
        <v>78</v>
      </c>
    </row>
    <row r="704" spans="2:65" s="1" customFormat="1">
      <c r="B704" s="32"/>
      <c r="D704" s="148" t="s">
        <v>162</v>
      </c>
      <c r="F704" s="149" t="s">
        <v>176</v>
      </c>
      <c r="I704" s="146"/>
      <c r="L704" s="32"/>
      <c r="M704" s="147"/>
      <c r="T704" s="53"/>
      <c r="AT704" s="17" t="s">
        <v>162</v>
      </c>
      <c r="AU704" s="17" t="s">
        <v>78</v>
      </c>
    </row>
    <row r="705" spans="2:65" s="12" customFormat="1">
      <c r="B705" s="150"/>
      <c r="D705" s="144" t="s">
        <v>164</v>
      </c>
      <c r="E705" s="151" t="s">
        <v>19</v>
      </c>
      <c r="F705" s="152" t="s">
        <v>934</v>
      </c>
      <c r="H705" s="151" t="s">
        <v>19</v>
      </c>
      <c r="I705" s="153"/>
      <c r="L705" s="150"/>
      <c r="M705" s="154"/>
      <c r="T705" s="155"/>
      <c r="AT705" s="151" t="s">
        <v>164</v>
      </c>
      <c r="AU705" s="151" t="s">
        <v>78</v>
      </c>
      <c r="AV705" s="12" t="s">
        <v>76</v>
      </c>
      <c r="AW705" s="12" t="s">
        <v>31</v>
      </c>
      <c r="AX705" s="12" t="s">
        <v>69</v>
      </c>
      <c r="AY705" s="151" t="s">
        <v>150</v>
      </c>
    </row>
    <row r="706" spans="2:65" s="13" customFormat="1">
      <c r="B706" s="156"/>
      <c r="D706" s="144" t="s">
        <v>164</v>
      </c>
      <c r="E706" s="157" t="s">
        <v>19</v>
      </c>
      <c r="F706" s="158" t="s">
        <v>935</v>
      </c>
      <c r="H706" s="159">
        <v>487500</v>
      </c>
      <c r="I706" s="160"/>
      <c r="L706" s="156"/>
      <c r="M706" s="161"/>
      <c r="T706" s="162"/>
      <c r="AT706" s="157" t="s">
        <v>164</v>
      </c>
      <c r="AU706" s="157" t="s">
        <v>78</v>
      </c>
      <c r="AV706" s="13" t="s">
        <v>78</v>
      </c>
      <c r="AW706" s="13" t="s">
        <v>31</v>
      </c>
      <c r="AX706" s="13" t="s">
        <v>69</v>
      </c>
      <c r="AY706" s="157" t="s">
        <v>150</v>
      </c>
    </row>
    <row r="707" spans="2:65" s="14" customFormat="1">
      <c r="B707" s="163"/>
      <c r="D707" s="144" t="s">
        <v>164</v>
      </c>
      <c r="E707" s="164" t="s">
        <v>19</v>
      </c>
      <c r="F707" s="165" t="s">
        <v>171</v>
      </c>
      <c r="H707" s="166">
        <v>487500</v>
      </c>
      <c r="I707" s="167"/>
      <c r="L707" s="163"/>
      <c r="M707" s="168"/>
      <c r="T707" s="169"/>
      <c r="AT707" s="164" t="s">
        <v>164</v>
      </c>
      <c r="AU707" s="164" t="s">
        <v>78</v>
      </c>
      <c r="AV707" s="14" t="s">
        <v>158</v>
      </c>
      <c r="AW707" s="14" t="s">
        <v>31</v>
      </c>
      <c r="AX707" s="14" t="s">
        <v>76</v>
      </c>
      <c r="AY707" s="164" t="s">
        <v>150</v>
      </c>
    </row>
    <row r="708" spans="2:65" s="1" customFormat="1" ht="21.75" customHeight="1">
      <c r="B708" s="32"/>
      <c r="C708" s="131" t="s">
        <v>490</v>
      </c>
      <c r="D708" s="131" t="s">
        <v>153</v>
      </c>
      <c r="E708" s="132" t="s">
        <v>179</v>
      </c>
      <c r="F708" s="133" t="s">
        <v>180</v>
      </c>
      <c r="G708" s="134" t="s">
        <v>156</v>
      </c>
      <c r="H708" s="135">
        <v>2031.25</v>
      </c>
      <c r="I708" s="136"/>
      <c r="J708" s="137">
        <f>ROUND(I708*H708,2)</f>
        <v>0</v>
      </c>
      <c r="K708" s="133" t="s">
        <v>157</v>
      </c>
      <c r="L708" s="32"/>
      <c r="M708" s="138" t="s">
        <v>19</v>
      </c>
      <c r="N708" s="139" t="s">
        <v>40</v>
      </c>
      <c r="P708" s="140">
        <f>O708*H708</f>
        <v>0</v>
      </c>
      <c r="Q708" s="140">
        <v>0</v>
      </c>
      <c r="R708" s="140">
        <f>Q708*H708</f>
        <v>0</v>
      </c>
      <c r="S708" s="140">
        <v>0</v>
      </c>
      <c r="T708" s="141">
        <f>S708*H708</f>
        <v>0</v>
      </c>
      <c r="AR708" s="142" t="s">
        <v>158</v>
      </c>
      <c r="AT708" s="142" t="s">
        <v>153</v>
      </c>
      <c r="AU708" s="142" t="s">
        <v>78</v>
      </c>
      <c r="AY708" s="17" t="s">
        <v>150</v>
      </c>
      <c r="BE708" s="143">
        <f>IF(N708="základní",J708,0)</f>
        <v>0</v>
      </c>
      <c r="BF708" s="143">
        <f>IF(N708="snížená",J708,0)</f>
        <v>0</v>
      </c>
      <c r="BG708" s="143">
        <f>IF(N708="zákl. přenesená",J708,0)</f>
        <v>0</v>
      </c>
      <c r="BH708" s="143">
        <f>IF(N708="sníž. přenesená",J708,0)</f>
        <v>0</v>
      </c>
      <c r="BI708" s="143">
        <f>IF(N708="nulová",J708,0)</f>
        <v>0</v>
      </c>
      <c r="BJ708" s="17" t="s">
        <v>76</v>
      </c>
      <c r="BK708" s="143">
        <f>ROUND(I708*H708,2)</f>
        <v>0</v>
      </c>
      <c r="BL708" s="17" t="s">
        <v>158</v>
      </c>
      <c r="BM708" s="142" t="s">
        <v>936</v>
      </c>
    </row>
    <row r="709" spans="2:65" s="1" customFormat="1">
      <c r="B709" s="32"/>
      <c r="D709" s="144" t="s">
        <v>160</v>
      </c>
      <c r="F709" s="145" t="s">
        <v>182</v>
      </c>
      <c r="I709" s="146"/>
      <c r="L709" s="32"/>
      <c r="M709" s="147"/>
      <c r="T709" s="53"/>
      <c r="AT709" s="17" t="s">
        <v>160</v>
      </c>
      <c r="AU709" s="17" t="s">
        <v>78</v>
      </c>
    </row>
    <row r="710" spans="2:65" s="1" customFormat="1">
      <c r="B710" s="32"/>
      <c r="D710" s="148" t="s">
        <v>162</v>
      </c>
      <c r="F710" s="149" t="s">
        <v>183</v>
      </c>
      <c r="I710" s="146"/>
      <c r="L710" s="32"/>
      <c r="M710" s="147"/>
      <c r="T710" s="53"/>
      <c r="AT710" s="17" t="s">
        <v>162</v>
      </c>
      <c r="AU710" s="17" t="s">
        <v>78</v>
      </c>
    </row>
    <row r="711" spans="2:65" s="1" customFormat="1" ht="16.5" customHeight="1">
      <c r="B711" s="32"/>
      <c r="C711" s="131" t="s">
        <v>500</v>
      </c>
      <c r="D711" s="131" t="s">
        <v>153</v>
      </c>
      <c r="E711" s="132" t="s">
        <v>184</v>
      </c>
      <c r="F711" s="133" t="s">
        <v>185</v>
      </c>
      <c r="G711" s="134" t="s">
        <v>156</v>
      </c>
      <c r="H711" s="135">
        <v>2031.25</v>
      </c>
      <c r="I711" s="136"/>
      <c r="J711" s="137">
        <f>ROUND(I711*H711,2)</f>
        <v>0</v>
      </c>
      <c r="K711" s="133" t="s">
        <v>157</v>
      </c>
      <c r="L711" s="32"/>
      <c r="M711" s="138" t="s">
        <v>19</v>
      </c>
      <c r="N711" s="139" t="s">
        <v>40</v>
      </c>
      <c r="P711" s="140">
        <f>O711*H711</f>
        <v>0</v>
      </c>
      <c r="Q711" s="140">
        <v>0</v>
      </c>
      <c r="R711" s="140">
        <f>Q711*H711</f>
        <v>0</v>
      </c>
      <c r="S711" s="140">
        <v>0</v>
      </c>
      <c r="T711" s="141">
        <f>S711*H711</f>
        <v>0</v>
      </c>
      <c r="AR711" s="142" t="s">
        <v>158</v>
      </c>
      <c r="AT711" s="142" t="s">
        <v>153</v>
      </c>
      <c r="AU711" s="142" t="s">
        <v>78</v>
      </c>
      <c r="AY711" s="17" t="s">
        <v>150</v>
      </c>
      <c r="BE711" s="143">
        <f>IF(N711="základní",J711,0)</f>
        <v>0</v>
      </c>
      <c r="BF711" s="143">
        <f>IF(N711="snížená",J711,0)</f>
        <v>0</v>
      </c>
      <c r="BG711" s="143">
        <f>IF(N711="zákl. přenesená",J711,0)</f>
        <v>0</v>
      </c>
      <c r="BH711" s="143">
        <f>IF(N711="sníž. přenesená",J711,0)</f>
        <v>0</v>
      </c>
      <c r="BI711" s="143">
        <f>IF(N711="nulová",J711,0)</f>
        <v>0</v>
      </c>
      <c r="BJ711" s="17" t="s">
        <v>76</v>
      </c>
      <c r="BK711" s="143">
        <f>ROUND(I711*H711,2)</f>
        <v>0</v>
      </c>
      <c r="BL711" s="17" t="s">
        <v>158</v>
      </c>
      <c r="BM711" s="142" t="s">
        <v>937</v>
      </c>
    </row>
    <row r="712" spans="2:65" s="1" customFormat="1">
      <c r="B712" s="32"/>
      <c r="D712" s="144" t="s">
        <v>160</v>
      </c>
      <c r="F712" s="145" t="s">
        <v>187</v>
      </c>
      <c r="I712" s="146"/>
      <c r="L712" s="32"/>
      <c r="M712" s="147"/>
      <c r="T712" s="53"/>
      <c r="AT712" s="17" t="s">
        <v>160</v>
      </c>
      <c r="AU712" s="17" t="s">
        <v>78</v>
      </c>
    </row>
    <row r="713" spans="2:65" s="1" customFormat="1">
      <c r="B713" s="32"/>
      <c r="D713" s="148" t="s">
        <v>162</v>
      </c>
      <c r="F713" s="149" t="s">
        <v>188</v>
      </c>
      <c r="I713" s="146"/>
      <c r="L713" s="32"/>
      <c r="M713" s="147"/>
      <c r="T713" s="53"/>
      <c r="AT713" s="17" t="s">
        <v>162</v>
      </c>
      <c r="AU713" s="17" t="s">
        <v>78</v>
      </c>
    </row>
    <row r="714" spans="2:65" s="1" customFormat="1" ht="16.5" customHeight="1">
      <c r="B714" s="32"/>
      <c r="C714" s="131" t="s">
        <v>508</v>
      </c>
      <c r="D714" s="131" t="s">
        <v>153</v>
      </c>
      <c r="E714" s="132" t="s">
        <v>190</v>
      </c>
      <c r="F714" s="133" t="s">
        <v>191</v>
      </c>
      <c r="G714" s="134" t="s">
        <v>156</v>
      </c>
      <c r="H714" s="135">
        <v>487500</v>
      </c>
      <c r="I714" s="136"/>
      <c r="J714" s="137">
        <f>ROUND(I714*H714,2)</f>
        <v>0</v>
      </c>
      <c r="K714" s="133" t="s">
        <v>157</v>
      </c>
      <c r="L714" s="32"/>
      <c r="M714" s="138" t="s">
        <v>19</v>
      </c>
      <c r="N714" s="139" t="s">
        <v>40</v>
      </c>
      <c r="P714" s="140">
        <f>O714*H714</f>
        <v>0</v>
      </c>
      <c r="Q714" s="140">
        <v>0</v>
      </c>
      <c r="R714" s="140">
        <f>Q714*H714</f>
        <v>0</v>
      </c>
      <c r="S714" s="140">
        <v>0</v>
      </c>
      <c r="T714" s="141">
        <f>S714*H714</f>
        <v>0</v>
      </c>
      <c r="AR714" s="142" t="s">
        <v>158</v>
      </c>
      <c r="AT714" s="142" t="s">
        <v>153</v>
      </c>
      <c r="AU714" s="142" t="s">
        <v>78</v>
      </c>
      <c r="AY714" s="17" t="s">
        <v>150</v>
      </c>
      <c r="BE714" s="143">
        <f>IF(N714="základní",J714,0)</f>
        <v>0</v>
      </c>
      <c r="BF714" s="143">
        <f>IF(N714="snížená",J714,0)</f>
        <v>0</v>
      </c>
      <c r="BG714" s="143">
        <f>IF(N714="zákl. přenesená",J714,0)</f>
        <v>0</v>
      </c>
      <c r="BH714" s="143">
        <f>IF(N714="sníž. přenesená",J714,0)</f>
        <v>0</v>
      </c>
      <c r="BI714" s="143">
        <f>IF(N714="nulová",J714,0)</f>
        <v>0</v>
      </c>
      <c r="BJ714" s="17" t="s">
        <v>76</v>
      </c>
      <c r="BK714" s="143">
        <f>ROUND(I714*H714,2)</f>
        <v>0</v>
      </c>
      <c r="BL714" s="17" t="s">
        <v>158</v>
      </c>
      <c r="BM714" s="142" t="s">
        <v>938</v>
      </c>
    </row>
    <row r="715" spans="2:65" s="1" customFormat="1">
      <c r="B715" s="32"/>
      <c r="D715" s="144" t="s">
        <v>160</v>
      </c>
      <c r="F715" s="145" t="s">
        <v>193</v>
      </c>
      <c r="I715" s="146"/>
      <c r="L715" s="32"/>
      <c r="M715" s="147"/>
      <c r="T715" s="53"/>
      <c r="AT715" s="17" t="s">
        <v>160</v>
      </c>
      <c r="AU715" s="17" t="s">
        <v>78</v>
      </c>
    </row>
    <row r="716" spans="2:65" s="1" customFormat="1">
      <c r="B716" s="32"/>
      <c r="D716" s="148" t="s">
        <v>162</v>
      </c>
      <c r="F716" s="149" t="s">
        <v>194</v>
      </c>
      <c r="I716" s="146"/>
      <c r="L716" s="32"/>
      <c r="M716" s="147"/>
      <c r="T716" s="53"/>
      <c r="AT716" s="17" t="s">
        <v>162</v>
      </c>
      <c r="AU716" s="17" t="s">
        <v>78</v>
      </c>
    </row>
    <row r="717" spans="2:65" s="12" customFormat="1">
      <c r="B717" s="150"/>
      <c r="D717" s="144" t="s">
        <v>164</v>
      </c>
      <c r="E717" s="151" t="s">
        <v>19</v>
      </c>
      <c r="F717" s="152" t="s">
        <v>934</v>
      </c>
      <c r="H717" s="151" t="s">
        <v>19</v>
      </c>
      <c r="I717" s="153"/>
      <c r="L717" s="150"/>
      <c r="M717" s="154"/>
      <c r="T717" s="155"/>
      <c r="AT717" s="151" t="s">
        <v>164</v>
      </c>
      <c r="AU717" s="151" t="s">
        <v>78</v>
      </c>
      <c r="AV717" s="12" t="s">
        <v>76</v>
      </c>
      <c r="AW717" s="12" t="s">
        <v>31</v>
      </c>
      <c r="AX717" s="12" t="s">
        <v>69</v>
      </c>
      <c r="AY717" s="151" t="s">
        <v>150</v>
      </c>
    </row>
    <row r="718" spans="2:65" s="13" customFormat="1">
      <c r="B718" s="156"/>
      <c r="D718" s="144" t="s">
        <v>164</v>
      </c>
      <c r="E718" s="157" t="s">
        <v>19</v>
      </c>
      <c r="F718" s="158" t="s">
        <v>935</v>
      </c>
      <c r="H718" s="159">
        <v>487500</v>
      </c>
      <c r="I718" s="160"/>
      <c r="L718" s="156"/>
      <c r="M718" s="161"/>
      <c r="T718" s="162"/>
      <c r="AT718" s="157" t="s">
        <v>164</v>
      </c>
      <c r="AU718" s="157" t="s">
        <v>78</v>
      </c>
      <c r="AV718" s="13" t="s">
        <v>78</v>
      </c>
      <c r="AW718" s="13" t="s">
        <v>31</v>
      </c>
      <c r="AX718" s="13" t="s">
        <v>69</v>
      </c>
      <c r="AY718" s="157" t="s">
        <v>150</v>
      </c>
    </row>
    <row r="719" spans="2:65" s="14" customFormat="1">
      <c r="B719" s="163"/>
      <c r="D719" s="144" t="s">
        <v>164</v>
      </c>
      <c r="E719" s="164" t="s">
        <v>19</v>
      </c>
      <c r="F719" s="165" t="s">
        <v>171</v>
      </c>
      <c r="H719" s="166">
        <v>487500</v>
      </c>
      <c r="I719" s="167"/>
      <c r="L719" s="163"/>
      <c r="M719" s="168"/>
      <c r="T719" s="169"/>
      <c r="AT719" s="164" t="s">
        <v>164</v>
      </c>
      <c r="AU719" s="164" t="s">
        <v>78</v>
      </c>
      <c r="AV719" s="14" t="s">
        <v>158</v>
      </c>
      <c r="AW719" s="14" t="s">
        <v>31</v>
      </c>
      <c r="AX719" s="14" t="s">
        <v>76</v>
      </c>
      <c r="AY719" s="164" t="s">
        <v>150</v>
      </c>
    </row>
    <row r="720" spans="2:65" s="1" customFormat="1" ht="16.5" customHeight="1">
      <c r="B720" s="32"/>
      <c r="C720" s="131" t="s">
        <v>515</v>
      </c>
      <c r="D720" s="131" t="s">
        <v>153</v>
      </c>
      <c r="E720" s="132" t="s">
        <v>196</v>
      </c>
      <c r="F720" s="133" t="s">
        <v>197</v>
      </c>
      <c r="G720" s="134" t="s">
        <v>156</v>
      </c>
      <c r="H720" s="135">
        <v>2031.25</v>
      </c>
      <c r="I720" s="136"/>
      <c r="J720" s="137">
        <f>ROUND(I720*H720,2)</f>
        <v>0</v>
      </c>
      <c r="K720" s="133" t="s">
        <v>157</v>
      </c>
      <c r="L720" s="32"/>
      <c r="M720" s="138" t="s">
        <v>19</v>
      </c>
      <c r="N720" s="139" t="s">
        <v>40</v>
      </c>
      <c r="P720" s="140">
        <f>O720*H720</f>
        <v>0</v>
      </c>
      <c r="Q720" s="140">
        <v>0</v>
      </c>
      <c r="R720" s="140">
        <f>Q720*H720</f>
        <v>0</v>
      </c>
      <c r="S720" s="140">
        <v>0</v>
      </c>
      <c r="T720" s="141">
        <f>S720*H720</f>
        <v>0</v>
      </c>
      <c r="AR720" s="142" t="s">
        <v>158</v>
      </c>
      <c r="AT720" s="142" t="s">
        <v>153</v>
      </c>
      <c r="AU720" s="142" t="s">
        <v>78</v>
      </c>
      <c r="AY720" s="17" t="s">
        <v>150</v>
      </c>
      <c r="BE720" s="143">
        <f>IF(N720="základní",J720,0)</f>
        <v>0</v>
      </c>
      <c r="BF720" s="143">
        <f>IF(N720="snížená",J720,0)</f>
        <v>0</v>
      </c>
      <c r="BG720" s="143">
        <f>IF(N720="zákl. přenesená",J720,0)</f>
        <v>0</v>
      </c>
      <c r="BH720" s="143">
        <f>IF(N720="sníž. přenesená",J720,0)</f>
        <v>0</v>
      </c>
      <c r="BI720" s="143">
        <f>IF(N720="nulová",J720,0)</f>
        <v>0</v>
      </c>
      <c r="BJ720" s="17" t="s">
        <v>76</v>
      </c>
      <c r="BK720" s="143">
        <f>ROUND(I720*H720,2)</f>
        <v>0</v>
      </c>
      <c r="BL720" s="17" t="s">
        <v>158</v>
      </c>
      <c r="BM720" s="142" t="s">
        <v>939</v>
      </c>
    </row>
    <row r="721" spans="2:65" s="1" customFormat="1">
      <c r="B721" s="32"/>
      <c r="D721" s="144" t="s">
        <v>160</v>
      </c>
      <c r="F721" s="145" t="s">
        <v>199</v>
      </c>
      <c r="I721" s="146"/>
      <c r="L721" s="32"/>
      <c r="M721" s="147"/>
      <c r="T721" s="53"/>
      <c r="AT721" s="17" t="s">
        <v>160</v>
      </c>
      <c r="AU721" s="17" t="s">
        <v>78</v>
      </c>
    </row>
    <row r="722" spans="2:65" s="1" customFormat="1">
      <c r="B722" s="32"/>
      <c r="D722" s="148" t="s">
        <v>162</v>
      </c>
      <c r="F722" s="149" t="s">
        <v>200</v>
      </c>
      <c r="I722" s="146"/>
      <c r="L722" s="32"/>
      <c r="M722" s="147"/>
      <c r="T722" s="53"/>
      <c r="AT722" s="17" t="s">
        <v>162</v>
      </c>
      <c r="AU722" s="17" t="s">
        <v>78</v>
      </c>
    </row>
    <row r="723" spans="2:65" s="11" customFormat="1" ht="22.9" customHeight="1">
      <c r="B723" s="119"/>
      <c r="D723" s="120" t="s">
        <v>68</v>
      </c>
      <c r="E723" s="129" t="s">
        <v>940</v>
      </c>
      <c r="F723" s="129" t="s">
        <v>941</v>
      </c>
      <c r="I723" s="122"/>
      <c r="J723" s="130">
        <f>BK723</f>
        <v>0</v>
      </c>
      <c r="L723" s="119"/>
      <c r="M723" s="124"/>
      <c r="P723" s="125">
        <f>SUM(P724:P726)</f>
        <v>0</v>
      </c>
      <c r="R723" s="125">
        <f>SUM(R724:R726)</f>
        <v>0</v>
      </c>
      <c r="T723" s="126">
        <f>SUM(T724:T726)</f>
        <v>0</v>
      </c>
      <c r="AR723" s="120" t="s">
        <v>76</v>
      </c>
      <c r="AT723" s="127" t="s">
        <v>68</v>
      </c>
      <c r="AU723" s="127" t="s">
        <v>76</v>
      </c>
      <c r="AY723" s="120" t="s">
        <v>150</v>
      </c>
      <c r="BK723" s="128">
        <f>SUM(BK724:BK726)</f>
        <v>0</v>
      </c>
    </row>
    <row r="724" spans="2:65" s="1" customFormat="1" ht="16.5" customHeight="1">
      <c r="B724" s="32"/>
      <c r="C724" s="131" t="s">
        <v>527</v>
      </c>
      <c r="D724" s="131" t="s">
        <v>153</v>
      </c>
      <c r="E724" s="132" t="s">
        <v>942</v>
      </c>
      <c r="F724" s="133" t="s">
        <v>943</v>
      </c>
      <c r="G724" s="134" t="s">
        <v>405</v>
      </c>
      <c r="H724" s="135">
        <v>210.86799999999999</v>
      </c>
      <c r="I724" s="136"/>
      <c r="J724" s="137">
        <f>ROUND(I724*H724,2)</f>
        <v>0</v>
      </c>
      <c r="K724" s="133" t="s">
        <v>157</v>
      </c>
      <c r="L724" s="32"/>
      <c r="M724" s="138" t="s">
        <v>19</v>
      </c>
      <c r="N724" s="139" t="s">
        <v>40</v>
      </c>
      <c r="P724" s="140">
        <f>O724*H724</f>
        <v>0</v>
      </c>
      <c r="Q724" s="140">
        <v>0</v>
      </c>
      <c r="R724" s="140">
        <f>Q724*H724</f>
        <v>0</v>
      </c>
      <c r="S724" s="140">
        <v>0</v>
      </c>
      <c r="T724" s="141">
        <f>S724*H724</f>
        <v>0</v>
      </c>
      <c r="AR724" s="142" t="s">
        <v>158</v>
      </c>
      <c r="AT724" s="142" t="s">
        <v>153</v>
      </c>
      <c r="AU724" s="142" t="s">
        <v>78</v>
      </c>
      <c r="AY724" s="17" t="s">
        <v>150</v>
      </c>
      <c r="BE724" s="143">
        <f>IF(N724="základní",J724,0)</f>
        <v>0</v>
      </c>
      <c r="BF724" s="143">
        <f>IF(N724="snížená",J724,0)</f>
        <v>0</v>
      </c>
      <c r="BG724" s="143">
        <f>IF(N724="zákl. přenesená",J724,0)</f>
        <v>0</v>
      </c>
      <c r="BH724" s="143">
        <f>IF(N724="sníž. přenesená",J724,0)</f>
        <v>0</v>
      </c>
      <c r="BI724" s="143">
        <f>IF(N724="nulová",J724,0)</f>
        <v>0</v>
      </c>
      <c r="BJ724" s="17" t="s">
        <v>76</v>
      </c>
      <c r="BK724" s="143">
        <f>ROUND(I724*H724,2)</f>
        <v>0</v>
      </c>
      <c r="BL724" s="17" t="s">
        <v>158</v>
      </c>
      <c r="BM724" s="142" t="s">
        <v>944</v>
      </c>
    </row>
    <row r="725" spans="2:65" s="1" customFormat="1">
      <c r="B725" s="32"/>
      <c r="D725" s="144" t="s">
        <v>160</v>
      </c>
      <c r="F725" s="145" t="s">
        <v>945</v>
      </c>
      <c r="I725" s="146"/>
      <c r="L725" s="32"/>
      <c r="M725" s="147"/>
      <c r="T725" s="53"/>
      <c r="AT725" s="17" t="s">
        <v>160</v>
      </c>
      <c r="AU725" s="17" t="s">
        <v>78</v>
      </c>
    </row>
    <row r="726" spans="2:65" s="1" customFormat="1">
      <c r="B726" s="32"/>
      <c r="D726" s="148" t="s">
        <v>162</v>
      </c>
      <c r="F726" s="149" t="s">
        <v>946</v>
      </c>
      <c r="I726" s="146"/>
      <c r="L726" s="32"/>
      <c r="M726" s="147"/>
      <c r="T726" s="53"/>
      <c r="AT726" s="17" t="s">
        <v>162</v>
      </c>
      <c r="AU726" s="17" t="s">
        <v>78</v>
      </c>
    </row>
    <row r="727" spans="2:65" s="11" customFormat="1" ht="25.9" customHeight="1">
      <c r="B727" s="119"/>
      <c r="D727" s="120" t="s">
        <v>68</v>
      </c>
      <c r="E727" s="121" t="s">
        <v>462</v>
      </c>
      <c r="F727" s="121" t="s">
        <v>463</v>
      </c>
      <c r="I727" s="122"/>
      <c r="J727" s="123">
        <f>BK727</f>
        <v>0</v>
      </c>
      <c r="L727" s="119"/>
      <c r="M727" s="124"/>
      <c r="P727" s="125">
        <f>P728+P758+P880+P1093+P1115</f>
        <v>0</v>
      </c>
      <c r="R727" s="125">
        <f>R728+R758+R880+R1093+R1115</f>
        <v>26.714539787800003</v>
      </c>
      <c r="T727" s="126">
        <f>T728+T758+T880+T1093+T1115</f>
        <v>0</v>
      </c>
      <c r="AR727" s="120" t="s">
        <v>78</v>
      </c>
      <c r="AT727" s="127" t="s">
        <v>68</v>
      </c>
      <c r="AU727" s="127" t="s">
        <v>69</v>
      </c>
      <c r="AY727" s="120" t="s">
        <v>150</v>
      </c>
      <c r="BK727" s="128">
        <f>BK728+BK758+BK880+BK1093+BK1115</f>
        <v>0</v>
      </c>
    </row>
    <row r="728" spans="2:65" s="11" customFormat="1" ht="22.9" customHeight="1">
      <c r="B728" s="119"/>
      <c r="D728" s="120" t="s">
        <v>68</v>
      </c>
      <c r="E728" s="129" t="s">
        <v>947</v>
      </c>
      <c r="F728" s="129" t="s">
        <v>948</v>
      </c>
      <c r="I728" s="122"/>
      <c r="J728" s="130">
        <f>BK728</f>
        <v>0</v>
      </c>
      <c r="L728" s="119"/>
      <c r="M728" s="124"/>
      <c r="P728" s="125">
        <f>SUM(P729:P757)</f>
        <v>0</v>
      </c>
      <c r="R728" s="125">
        <f>SUM(R729:R757)</f>
        <v>0.50837560400000004</v>
      </c>
      <c r="T728" s="126">
        <f>SUM(T729:T757)</f>
        <v>0</v>
      </c>
      <c r="AR728" s="120" t="s">
        <v>78</v>
      </c>
      <c r="AT728" s="127" t="s">
        <v>68</v>
      </c>
      <c r="AU728" s="127" t="s">
        <v>76</v>
      </c>
      <c r="AY728" s="120" t="s">
        <v>150</v>
      </c>
      <c r="BK728" s="128">
        <f>SUM(BK729:BK757)</f>
        <v>0</v>
      </c>
    </row>
    <row r="729" spans="2:65" s="1" customFormat="1" ht="16.5" customHeight="1">
      <c r="B729" s="32"/>
      <c r="C729" s="131" t="s">
        <v>534</v>
      </c>
      <c r="D729" s="131" t="s">
        <v>153</v>
      </c>
      <c r="E729" s="132" t="s">
        <v>949</v>
      </c>
      <c r="F729" s="133" t="s">
        <v>950</v>
      </c>
      <c r="G729" s="134" t="s">
        <v>156</v>
      </c>
      <c r="H729" s="135">
        <v>656.39200000000005</v>
      </c>
      <c r="I729" s="136"/>
      <c r="J729" s="137">
        <f>ROUND(I729*H729,2)</f>
        <v>0</v>
      </c>
      <c r="K729" s="133" t="s">
        <v>157</v>
      </c>
      <c r="L729" s="32"/>
      <c r="M729" s="138" t="s">
        <v>19</v>
      </c>
      <c r="N729" s="139" t="s">
        <v>40</v>
      </c>
      <c r="P729" s="140">
        <f>O729*H729</f>
        <v>0</v>
      </c>
      <c r="Q729" s="140">
        <v>7.7450000000000001E-4</v>
      </c>
      <c r="R729" s="140">
        <f>Q729*H729</f>
        <v>0.50837560400000004</v>
      </c>
      <c r="S729" s="140">
        <v>0</v>
      </c>
      <c r="T729" s="141">
        <f>S729*H729</f>
        <v>0</v>
      </c>
      <c r="AR729" s="142" t="s">
        <v>289</v>
      </c>
      <c r="AT729" s="142" t="s">
        <v>153</v>
      </c>
      <c r="AU729" s="142" t="s">
        <v>78</v>
      </c>
      <c r="AY729" s="17" t="s">
        <v>150</v>
      </c>
      <c r="BE729" s="143">
        <f>IF(N729="základní",J729,0)</f>
        <v>0</v>
      </c>
      <c r="BF729" s="143">
        <f>IF(N729="snížená",J729,0)</f>
        <v>0</v>
      </c>
      <c r="BG729" s="143">
        <f>IF(N729="zákl. přenesená",J729,0)</f>
        <v>0</v>
      </c>
      <c r="BH729" s="143">
        <f>IF(N729="sníž. přenesená",J729,0)</f>
        <v>0</v>
      </c>
      <c r="BI729" s="143">
        <f>IF(N729="nulová",J729,0)</f>
        <v>0</v>
      </c>
      <c r="BJ729" s="17" t="s">
        <v>76</v>
      </c>
      <c r="BK729" s="143">
        <f>ROUND(I729*H729,2)</f>
        <v>0</v>
      </c>
      <c r="BL729" s="17" t="s">
        <v>289</v>
      </c>
      <c r="BM729" s="142" t="s">
        <v>951</v>
      </c>
    </row>
    <row r="730" spans="2:65" s="1" customFormat="1">
      <c r="B730" s="32"/>
      <c r="D730" s="144" t="s">
        <v>160</v>
      </c>
      <c r="F730" s="145" t="s">
        <v>952</v>
      </c>
      <c r="I730" s="146"/>
      <c r="L730" s="32"/>
      <c r="M730" s="147"/>
      <c r="T730" s="53"/>
      <c r="AT730" s="17" t="s">
        <v>160</v>
      </c>
      <c r="AU730" s="17" t="s">
        <v>78</v>
      </c>
    </row>
    <row r="731" spans="2:65" s="1" customFormat="1">
      <c r="B731" s="32"/>
      <c r="D731" s="148" t="s">
        <v>162</v>
      </c>
      <c r="F731" s="149" t="s">
        <v>953</v>
      </c>
      <c r="I731" s="146"/>
      <c r="L731" s="32"/>
      <c r="M731" s="147"/>
      <c r="T731" s="53"/>
      <c r="AT731" s="17" t="s">
        <v>162</v>
      </c>
      <c r="AU731" s="17" t="s">
        <v>78</v>
      </c>
    </row>
    <row r="732" spans="2:65" s="12" customFormat="1">
      <c r="B732" s="150"/>
      <c r="D732" s="144" t="s">
        <v>164</v>
      </c>
      <c r="E732" s="151" t="s">
        <v>19</v>
      </c>
      <c r="F732" s="152" t="s">
        <v>165</v>
      </c>
      <c r="H732" s="151" t="s">
        <v>19</v>
      </c>
      <c r="I732" s="153"/>
      <c r="L732" s="150"/>
      <c r="M732" s="154"/>
      <c r="T732" s="155"/>
      <c r="AT732" s="151" t="s">
        <v>164</v>
      </c>
      <c r="AU732" s="151" t="s">
        <v>78</v>
      </c>
      <c r="AV732" s="12" t="s">
        <v>76</v>
      </c>
      <c r="AW732" s="12" t="s">
        <v>31</v>
      </c>
      <c r="AX732" s="12" t="s">
        <v>69</v>
      </c>
      <c r="AY732" s="151" t="s">
        <v>150</v>
      </c>
    </row>
    <row r="733" spans="2:65" s="12" customFormat="1">
      <c r="B733" s="150"/>
      <c r="D733" s="144" t="s">
        <v>164</v>
      </c>
      <c r="E733" s="151" t="s">
        <v>19</v>
      </c>
      <c r="F733" s="152" t="s">
        <v>728</v>
      </c>
      <c r="H733" s="151" t="s">
        <v>19</v>
      </c>
      <c r="I733" s="153"/>
      <c r="L733" s="150"/>
      <c r="M733" s="154"/>
      <c r="T733" s="155"/>
      <c r="AT733" s="151" t="s">
        <v>164</v>
      </c>
      <c r="AU733" s="151" t="s">
        <v>78</v>
      </c>
      <c r="AV733" s="12" t="s">
        <v>76</v>
      </c>
      <c r="AW733" s="12" t="s">
        <v>31</v>
      </c>
      <c r="AX733" s="12" t="s">
        <v>69</v>
      </c>
      <c r="AY733" s="151" t="s">
        <v>150</v>
      </c>
    </row>
    <row r="734" spans="2:65" s="13" customFormat="1">
      <c r="B734" s="156"/>
      <c r="D734" s="144" t="s">
        <v>164</v>
      </c>
      <c r="E734" s="157" t="s">
        <v>19</v>
      </c>
      <c r="F734" s="158" t="s">
        <v>729</v>
      </c>
      <c r="H734" s="159">
        <v>45.6</v>
      </c>
      <c r="I734" s="160"/>
      <c r="L734" s="156"/>
      <c r="M734" s="161"/>
      <c r="T734" s="162"/>
      <c r="AT734" s="157" t="s">
        <v>164</v>
      </c>
      <c r="AU734" s="157" t="s">
        <v>78</v>
      </c>
      <c r="AV734" s="13" t="s">
        <v>78</v>
      </c>
      <c r="AW734" s="13" t="s">
        <v>31</v>
      </c>
      <c r="AX734" s="13" t="s">
        <v>69</v>
      </c>
      <c r="AY734" s="157" t="s">
        <v>150</v>
      </c>
    </row>
    <row r="735" spans="2:65" s="13" customFormat="1">
      <c r="B735" s="156"/>
      <c r="D735" s="144" t="s">
        <v>164</v>
      </c>
      <c r="E735" s="157" t="s">
        <v>19</v>
      </c>
      <c r="F735" s="158" t="s">
        <v>730</v>
      </c>
      <c r="H735" s="159">
        <v>67.55</v>
      </c>
      <c r="I735" s="160"/>
      <c r="L735" s="156"/>
      <c r="M735" s="161"/>
      <c r="T735" s="162"/>
      <c r="AT735" s="157" t="s">
        <v>164</v>
      </c>
      <c r="AU735" s="157" t="s">
        <v>78</v>
      </c>
      <c r="AV735" s="13" t="s">
        <v>78</v>
      </c>
      <c r="AW735" s="13" t="s">
        <v>31</v>
      </c>
      <c r="AX735" s="13" t="s">
        <v>69</v>
      </c>
      <c r="AY735" s="157" t="s">
        <v>150</v>
      </c>
    </row>
    <row r="736" spans="2:65" s="13" customFormat="1">
      <c r="B736" s="156"/>
      <c r="D736" s="144" t="s">
        <v>164</v>
      </c>
      <c r="E736" s="157" t="s">
        <v>19</v>
      </c>
      <c r="F736" s="158" t="s">
        <v>954</v>
      </c>
      <c r="H736" s="159">
        <v>122.32</v>
      </c>
      <c r="I736" s="160"/>
      <c r="L736" s="156"/>
      <c r="M736" s="161"/>
      <c r="T736" s="162"/>
      <c r="AT736" s="157" t="s">
        <v>164</v>
      </c>
      <c r="AU736" s="157" t="s">
        <v>78</v>
      </c>
      <c r="AV736" s="13" t="s">
        <v>78</v>
      </c>
      <c r="AW736" s="13" t="s">
        <v>31</v>
      </c>
      <c r="AX736" s="13" t="s">
        <v>69</v>
      </c>
      <c r="AY736" s="157" t="s">
        <v>150</v>
      </c>
    </row>
    <row r="737" spans="2:51" s="13" customFormat="1">
      <c r="B737" s="156"/>
      <c r="D737" s="144" t="s">
        <v>164</v>
      </c>
      <c r="E737" s="157" t="s">
        <v>19</v>
      </c>
      <c r="F737" s="158" t="s">
        <v>732</v>
      </c>
      <c r="H737" s="159">
        <v>37.75</v>
      </c>
      <c r="I737" s="160"/>
      <c r="L737" s="156"/>
      <c r="M737" s="161"/>
      <c r="T737" s="162"/>
      <c r="AT737" s="157" t="s">
        <v>164</v>
      </c>
      <c r="AU737" s="157" t="s">
        <v>78</v>
      </c>
      <c r="AV737" s="13" t="s">
        <v>78</v>
      </c>
      <c r="AW737" s="13" t="s">
        <v>31</v>
      </c>
      <c r="AX737" s="13" t="s">
        <v>69</v>
      </c>
      <c r="AY737" s="157" t="s">
        <v>150</v>
      </c>
    </row>
    <row r="738" spans="2:51" s="13" customFormat="1">
      <c r="B738" s="156"/>
      <c r="D738" s="144" t="s">
        <v>164</v>
      </c>
      <c r="E738" s="157" t="s">
        <v>19</v>
      </c>
      <c r="F738" s="158" t="s">
        <v>955</v>
      </c>
      <c r="H738" s="159">
        <v>45.05</v>
      </c>
      <c r="I738" s="160"/>
      <c r="L738" s="156"/>
      <c r="M738" s="161"/>
      <c r="T738" s="162"/>
      <c r="AT738" s="157" t="s">
        <v>164</v>
      </c>
      <c r="AU738" s="157" t="s">
        <v>78</v>
      </c>
      <c r="AV738" s="13" t="s">
        <v>78</v>
      </c>
      <c r="AW738" s="13" t="s">
        <v>31</v>
      </c>
      <c r="AX738" s="13" t="s">
        <v>69</v>
      </c>
      <c r="AY738" s="157" t="s">
        <v>150</v>
      </c>
    </row>
    <row r="739" spans="2:51" s="13" customFormat="1">
      <c r="B739" s="156"/>
      <c r="D739" s="144" t="s">
        <v>164</v>
      </c>
      <c r="E739" s="157" t="s">
        <v>19</v>
      </c>
      <c r="F739" s="158" t="s">
        <v>734</v>
      </c>
      <c r="H739" s="159">
        <v>9.48</v>
      </c>
      <c r="I739" s="160"/>
      <c r="L739" s="156"/>
      <c r="M739" s="161"/>
      <c r="T739" s="162"/>
      <c r="AT739" s="157" t="s">
        <v>164</v>
      </c>
      <c r="AU739" s="157" t="s">
        <v>78</v>
      </c>
      <c r="AV739" s="13" t="s">
        <v>78</v>
      </c>
      <c r="AW739" s="13" t="s">
        <v>31</v>
      </c>
      <c r="AX739" s="13" t="s">
        <v>69</v>
      </c>
      <c r="AY739" s="157" t="s">
        <v>150</v>
      </c>
    </row>
    <row r="740" spans="2:51" s="13" customFormat="1">
      <c r="B740" s="156"/>
      <c r="D740" s="144" t="s">
        <v>164</v>
      </c>
      <c r="E740" s="157" t="s">
        <v>19</v>
      </c>
      <c r="F740" s="158" t="s">
        <v>956</v>
      </c>
      <c r="H740" s="159">
        <v>12.6</v>
      </c>
      <c r="I740" s="160"/>
      <c r="L740" s="156"/>
      <c r="M740" s="161"/>
      <c r="T740" s="162"/>
      <c r="AT740" s="157" t="s">
        <v>164</v>
      </c>
      <c r="AU740" s="157" t="s">
        <v>78</v>
      </c>
      <c r="AV740" s="13" t="s">
        <v>78</v>
      </c>
      <c r="AW740" s="13" t="s">
        <v>31</v>
      </c>
      <c r="AX740" s="13" t="s">
        <v>69</v>
      </c>
      <c r="AY740" s="157" t="s">
        <v>150</v>
      </c>
    </row>
    <row r="741" spans="2:51" s="13" customFormat="1">
      <c r="B741" s="156"/>
      <c r="D741" s="144" t="s">
        <v>164</v>
      </c>
      <c r="E741" s="157" t="s">
        <v>19</v>
      </c>
      <c r="F741" s="158" t="s">
        <v>957</v>
      </c>
      <c r="H741" s="159">
        <v>73</v>
      </c>
      <c r="I741" s="160"/>
      <c r="L741" s="156"/>
      <c r="M741" s="161"/>
      <c r="T741" s="162"/>
      <c r="AT741" s="157" t="s">
        <v>164</v>
      </c>
      <c r="AU741" s="157" t="s">
        <v>78</v>
      </c>
      <c r="AV741" s="13" t="s">
        <v>78</v>
      </c>
      <c r="AW741" s="13" t="s">
        <v>31</v>
      </c>
      <c r="AX741" s="13" t="s">
        <v>69</v>
      </c>
      <c r="AY741" s="157" t="s">
        <v>150</v>
      </c>
    </row>
    <row r="742" spans="2:51" s="13" customFormat="1">
      <c r="B742" s="156"/>
      <c r="D742" s="144" t="s">
        <v>164</v>
      </c>
      <c r="E742" s="157" t="s">
        <v>19</v>
      </c>
      <c r="F742" s="158" t="s">
        <v>737</v>
      </c>
      <c r="H742" s="159">
        <v>27.4</v>
      </c>
      <c r="I742" s="160"/>
      <c r="L742" s="156"/>
      <c r="M742" s="161"/>
      <c r="T742" s="162"/>
      <c r="AT742" s="157" t="s">
        <v>164</v>
      </c>
      <c r="AU742" s="157" t="s">
        <v>78</v>
      </c>
      <c r="AV742" s="13" t="s">
        <v>78</v>
      </c>
      <c r="AW742" s="13" t="s">
        <v>31</v>
      </c>
      <c r="AX742" s="13" t="s">
        <v>69</v>
      </c>
      <c r="AY742" s="157" t="s">
        <v>150</v>
      </c>
    </row>
    <row r="743" spans="2:51" s="12" customFormat="1">
      <c r="B743" s="150"/>
      <c r="D743" s="144" t="s">
        <v>164</v>
      </c>
      <c r="E743" s="151" t="s">
        <v>19</v>
      </c>
      <c r="F743" s="152" t="s">
        <v>718</v>
      </c>
      <c r="H743" s="151" t="s">
        <v>19</v>
      </c>
      <c r="I743" s="153"/>
      <c r="L743" s="150"/>
      <c r="M743" s="154"/>
      <c r="T743" s="155"/>
      <c r="AT743" s="151" t="s">
        <v>164</v>
      </c>
      <c r="AU743" s="151" t="s">
        <v>78</v>
      </c>
      <c r="AV743" s="12" t="s">
        <v>76</v>
      </c>
      <c r="AW743" s="12" t="s">
        <v>31</v>
      </c>
      <c r="AX743" s="12" t="s">
        <v>69</v>
      </c>
      <c r="AY743" s="151" t="s">
        <v>150</v>
      </c>
    </row>
    <row r="744" spans="2:51" s="13" customFormat="1">
      <c r="B744" s="156"/>
      <c r="D744" s="144" t="s">
        <v>164</v>
      </c>
      <c r="E744" s="157" t="s">
        <v>19</v>
      </c>
      <c r="F744" s="158" t="s">
        <v>719</v>
      </c>
      <c r="H744" s="159">
        <v>16.8</v>
      </c>
      <c r="I744" s="160"/>
      <c r="L744" s="156"/>
      <c r="M744" s="161"/>
      <c r="T744" s="162"/>
      <c r="AT744" s="157" t="s">
        <v>164</v>
      </c>
      <c r="AU744" s="157" t="s">
        <v>78</v>
      </c>
      <c r="AV744" s="13" t="s">
        <v>78</v>
      </c>
      <c r="AW744" s="13" t="s">
        <v>31</v>
      </c>
      <c r="AX744" s="13" t="s">
        <v>69</v>
      </c>
      <c r="AY744" s="157" t="s">
        <v>150</v>
      </c>
    </row>
    <row r="745" spans="2:51" s="13" customFormat="1">
      <c r="B745" s="156"/>
      <c r="D745" s="144" t="s">
        <v>164</v>
      </c>
      <c r="E745" s="157" t="s">
        <v>19</v>
      </c>
      <c r="F745" s="158" t="s">
        <v>720</v>
      </c>
      <c r="H745" s="159">
        <v>23.16</v>
      </c>
      <c r="I745" s="160"/>
      <c r="L745" s="156"/>
      <c r="M745" s="161"/>
      <c r="T745" s="162"/>
      <c r="AT745" s="157" t="s">
        <v>164</v>
      </c>
      <c r="AU745" s="157" t="s">
        <v>78</v>
      </c>
      <c r="AV745" s="13" t="s">
        <v>78</v>
      </c>
      <c r="AW745" s="13" t="s">
        <v>31</v>
      </c>
      <c r="AX745" s="13" t="s">
        <v>69</v>
      </c>
      <c r="AY745" s="157" t="s">
        <v>150</v>
      </c>
    </row>
    <row r="746" spans="2:51" s="13" customFormat="1">
      <c r="B746" s="156"/>
      <c r="D746" s="144" t="s">
        <v>164</v>
      </c>
      <c r="E746" s="157" t="s">
        <v>19</v>
      </c>
      <c r="F746" s="158" t="s">
        <v>721</v>
      </c>
      <c r="H746" s="159">
        <v>37.56</v>
      </c>
      <c r="I746" s="160"/>
      <c r="L746" s="156"/>
      <c r="M746" s="161"/>
      <c r="T746" s="162"/>
      <c r="AT746" s="157" t="s">
        <v>164</v>
      </c>
      <c r="AU746" s="157" t="s">
        <v>78</v>
      </c>
      <c r="AV746" s="13" t="s">
        <v>78</v>
      </c>
      <c r="AW746" s="13" t="s">
        <v>31</v>
      </c>
      <c r="AX746" s="13" t="s">
        <v>69</v>
      </c>
      <c r="AY746" s="157" t="s">
        <v>150</v>
      </c>
    </row>
    <row r="747" spans="2:51" s="13" customFormat="1">
      <c r="B747" s="156"/>
      <c r="D747" s="144" t="s">
        <v>164</v>
      </c>
      <c r="E747" s="157" t="s">
        <v>19</v>
      </c>
      <c r="F747" s="158" t="s">
        <v>722</v>
      </c>
      <c r="H747" s="159">
        <v>14.04</v>
      </c>
      <c r="I747" s="160"/>
      <c r="L747" s="156"/>
      <c r="M747" s="161"/>
      <c r="T747" s="162"/>
      <c r="AT747" s="157" t="s">
        <v>164</v>
      </c>
      <c r="AU747" s="157" t="s">
        <v>78</v>
      </c>
      <c r="AV747" s="13" t="s">
        <v>78</v>
      </c>
      <c r="AW747" s="13" t="s">
        <v>31</v>
      </c>
      <c r="AX747" s="13" t="s">
        <v>69</v>
      </c>
      <c r="AY747" s="157" t="s">
        <v>150</v>
      </c>
    </row>
    <row r="748" spans="2:51" s="13" customFormat="1">
      <c r="B748" s="156"/>
      <c r="D748" s="144" t="s">
        <v>164</v>
      </c>
      <c r="E748" s="157" t="s">
        <v>19</v>
      </c>
      <c r="F748" s="158" t="s">
        <v>723</v>
      </c>
      <c r="H748" s="159">
        <v>19.11</v>
      </c>
      <c r="I748" s="160"/>
      <c r="L748" s="156"/>
      <c r="M748" s="161"/>
      <c r="T748" s="162"/>
      <c r="AT748" s="157" t="s">
        <v>164</v>
      </c>
      <c r="AU748" s="157" t="s">
        <v>78</v>
      </c>
      <c r="AV748" s="13" t="s">
        <v>78</v>
      </c>
      <c r="AW748" s="13" t="s">
        <v>31</v>
      </c>
      <c r="AX748" s="13" t="s">
        <v>69</v>
      </c>
      <c r="AY748" s="157" t="s">
        <v>150</v>
      </c>
    </row>
    <row r="749" spans="2:51" s="13" customFormat="1">
      <c r="B749" s="156"/>
      <c r="D749" s="144" t="s">
        <v>164</v>
      </c>
      <c r="E749" s="157" t="s">
        <v>19</v>
      </c>
      <c r="F749" s="158" t="s">
        <v>724</v>
      </c>
      <c r="H749" s="159">
        <v>1.92</v>
      </c>
      <c r="I749" s="160"/>
      <c r="L749" s="156"/>
      <c r="M749" s="161"/>
      <c r="T749" s="162"/>
      <c r="AT749" s="157" t="s">
        <v>164</v>
      </c>
      <c r="AU749" s="157" t="s">
        <v>78</v>
      </c>
      <c r="AV749" s="13" t="s">
        <v>78</v>
      </c>
      <c r="AW749" s="13" t="s">
        <v>31</v>
      </c>
      <c r="AX749" s="13" t="s">
        <v>69</v>
      </c>
      <c r="AY749" s="157" t="s">
        <v>150</v>
      </c>
    </row>
    <row r="750" spans="2:51" s="13" customFormat="1">
      <c r="B750" s="156"/>
      <c r="D750" s="144" t="s">
        <v>164</v>
      </c>
      <c r="E750" s="157" t="s">
        <v>19</v>
      </c>
      <c r="F750" s="158" t="s">
        <v>725</v>
      </c>
      <c r="H750" s="159">
        <v>4.68</v>
      </c>
      <c r="I750" s="160"/>
      <c r="L750" s="156"/>
      <c r="M750" s="161"/>
      <c r="T750" s="162"/>
      <c r="AT750" s="157" t="s">
        <v>164</v>
      </c>
      <c r="AU750" s="157" t="s">
        <v>78</v>
      </c>
      <c r="AV750" s="13" t="s">
        <v>78</v>
      </c>
      <c r="AW750" s="13" t="s">
        <v>31</v>
      </c>
      <c r="AX750" s="13" t="s">
        <v>69</v>
      </c>
      <c r="AY750" s="157" t="s">
        <v>150</v>
      </c>
    </row>
    <row r="751" spans="2:51" s="13" customFormat="1">
      <c r="B751" s="156"/>
      <c r="D751" s="144" t="s">
        <v>164</v>
      </c>
      <c r="E751" s="157" t="s">
        <v>19</v>
      </c>
      <c r="F751" s="158" t="s">
        <v>726</v>
      </c>
      <c r="H751" s="159">
        <v>33</v>
      </c>
      <c r="I751" s="160"/>
      <c r="L751" s="156"/>
      <c r="M751" s="161"/>
      <c r="T751" s="162"/>
      <c r="AT751" s="157" t="s">
        <v>164</v>
      </c>
      <c r="AU751" s="157" t="s">
        <v>78</v>
      </c>
      <c r="AV751" s="13" t="s">
        <v>78</v>
      </c>
      <c r="AW751" s="13" t="s">
        <v>31</v>
      </c>
      <c r="AX751" s="13" t="s">
        <v>69</v>
      </c>
      <c r="AY751" s="157" t="s">
        <v>150</v>
      </c>
    </row>
    <row r="752" spans="2:51" s="13" customFormat="1">
      <c r="B752" s="156"/>
      <c r="D752" s="144" t="s">
        <v>164</v>
      </c>
      <c r="E752" s="157" t="s">
        <v>19</v>
      </c>
      <c r="F752" s="158" t="s">
        <v>727</v>
      </c>
      <c r="H752" s="159">
        <v>5.7</v>
      </c>
      <c r="I752" s="160"/>
      <c r="L752" s="156"/>
      <c r="M752" s="161"/>
      <c r="T752" s="162"/>
      <c r="AT752" s="157" t="s">
        <v>164</v>
      </c>
      <c r="AU752" s="157" t="s">
        <v>78</v>
      </c>
      <c r="AV752" s="13" t="s">
        <v>78</v>
      </c>
      <c r="AW752" s="13" t="s">
        <v>31</v>
      </c>
      <c r="AX752" s="13" t="s">
        <v>69</v>
      </c>
      <c r="AY752" s="157" t="s">
        <v>150</v>
      </c>
    </row>
    <row r="753" spans="2:65" s="14" customFormat="1">
      <c r="B753" s="163"/>
      <c r="D753" s="144" t="s">
        <v>164</v>
      </c>
      <c r="E753" s="164" t="s">
        <v>19</v>
      </c>
      <c r="F753" s="165" t="s">
        <v>171</v>
      </c>
      <c r="H753" s="166">
        <v>596.72</v>
      </c>
      <c r="I753" s="167"/>
      <c r="L753" s="163"/>
      <c r="M753" s="168"/>
      <c r="T753" s="169"/>
      <c r="AT753" s="164" t="s">
        <v>164</v>
      </c>
      <c r="AU753" s="164" t="s">
        <v>78</v>
      </c>
      <c r="AV753" s="14" t="s">
        <v>158</v>
      </c>
      <c r="AW753" s="14" t="s">
        <v>31</v>
      </c>
      <c r="AX753" s="14" t="s">
        <v>76</v>
      </c>
      <c r="AY753" s="164" t="s">
        <v>150</v>
      </c>
    </row>
    <row r="754" spans="2:65" s="13" customFormat="1">
      <c r="B754" s="156"/>
      <c r="D754" s="144" t="s">
        <v>164</v>
      </c>
      <c r="F754" s="158" t="s">
        <v>958</v>
      </c>
      <c r="H754" s="159">
        <v>656.39200000000005</v>
      </c>
      <c r="I754" s="160"/>
      <c r="L754" s="156"/>
      <c r="M754" s="161"/>
      <c r="T754" s="162"/>
      <c r="AT754" s="157" t="s">
        <v>164</v>
      </c>
      <c r="AU754" s="157" t="s">
        <v>78</v>
      </c>
      <c r="AV754" s="13" t="s">
        <v>78</v>
      </c>
      <c r="AW754" s="13" t="s">
        <v>4</v>
      </c>
      <c r="AX754" s="13" t="s">
        <v>76</v>
      </c>
      <c r="AY754" s="157" t="s">
        <v>150</v>
      </c>
    </row>
    <row r="755" spans="2:65" s="1" customFormat="1" ht="16.5" customHeight="1">
      <c r="B755" s="32"/>
      <c r="C755" s="131" t="s">
        <v>541</v>
      </c>
      <c r="D755" s="131" t="s">
        <v>153</v>
      </c>
      <c r="E755" s="132" t="s">
        <v>959</v>
      </c>
      <c r="F755" s="133" t="s">
        <v>960</v>
      </c>
      <c r="G755" s="134" t="s">
        <v>405</v>
      </c>
      <c r="H755" s="135">
        <v>0.50800000000000001</v>
      </c>
      <c r="I755" s="136"/>
      <c r="J755" s="137">
        <f>ROUND(I755*H755,2)</f>
        <v>0</v>
      </c>
      <c r="K755" s="133" t="s">
        <v>157</v>
      </c>
      <c r="L755" s="32"/>
      <c r="M755" s="138" t="s">
        <v>19</v>
      </c>
      <c r="N755" s="139" t="s">
        <v>40</v>
      </c>
      <c r="P755" s="140">
        <f>O755*H755</f>
        <v>0</v>
      </c>
      <c r="Q755" s="140">
        <v>0</v>
      </c>
      <c r="R755" s="140">
        <f>Q755*H755</f>
        <v>0</v>
      </c>
      <c r="S755" s="140">
        <v>0</v>
      </c>
      <c r="T755" s="141">
        <f>S755*H755</f>
        <v>0</v>
      </c>
      <c r="AR755" s="142" t="s">
        <v>289</v>
      </c>
      <c r="AT755" s="142" t="s">
        <v>153</v>
      </c>
      <c r="AU755" s="142" t="s">
        <v>78</v>
      </c>
      <c r="AY755" s="17" t="s">
        <v>150</v>
      </c>
      <c r="BE755" s="143">
        <f>IF(N755="základní",J755,0)</f>
        <v>0</v>
      </c>
      <c r="BF755" s="143">
        <f>IF(N755="snížená",J755,0)</f>
        <v>0</v>
      </c>
      <c r="BG755" s="143">
        <f>IF(N755="zákl. přenesená",J755,0)</f>
        <v>0</v>
      </c>
      <c r="BH755" s="143">
        <f>IF(N755="sníž. přenesená",J755,0)</f>
        <v>0</v>
      </c>
      <c r="BI755" s="143">
        <f>IF(N755="nulová",J755,0)</f>
        <v>0</v>
      </c>
      <c r="BJ755" s="17" t="s">
        <v>76</v>
      </c>
      <c r="BK755" s="143">
        <f>ROUND(I755*H755,2)</f>
        <v>0</v>
      </c>
      <c r="BL755" s="17" t="s">
        <v>289</v>
      </c>
      <c r="BM755" s="142" t="s">
        <v>961</v>
      </c>
    </row>
    <row r="756" spans="2:65" s="1" customFormat="1">
      <c r="B756" s="32"/>
      <c r="D756" s="144" t="s">
        <v>160</v>
      </c>
      <c r="F756" s="145" t="s">
        <v>962</v>
      </c>
      <c r="I756" s="146"/>
      <c r="L756" s="32"/>
      <c r="M756" s="147"/>
      <c r="T756" s="53"/>
      <c r="AT756" s="17" t="s">
        <v>160</v>
      </c>
      <c r="AU756" s="17" t="s">
        <v>78</v>
      </c>
    </row>
    <row r="757" spans="2:65" s="1" customFormat="1">
      <c r="B757" s="32"/>
      <c r="D757" s="148" t="s">
        <v>162</v>
      </c>
      <c r="F757" s="149" t="s">
        <v>963</v>
      </c>
      <c r="I757" s="146"/>
      <c r="L757" s="32"/>
      <c r="M757" s="147"/>
      <c r="T757" s="53"/>
      <c r="AT757" s="17" t="s">
        <v>162</v>
      </c>
      <c r="AU757" s="17" t="s">
        <v>78</v>
      </c>
    </row>
    <row r="758" spans="2:65" s="11" customFormat="1" ht="22.9" customHeight="1">
      <c r="B758" s="119"/>
      <c r="D758" s="120" t="s">
        <v>68</v>
      </c>
      <c r="E758" s="129" t="s">
        <v>464</v>
      </c>
      <c r="F758" s="129" t="s">
        <v>465</v>
      </c>
      <c r="I758" s="122"/>
      <c r="J758" s="130">
        <f>BK758</f>
        <v>0</v>
      </c>
      <c r="L758" s="119"/>
      <c r="M758" s="124"/>
      <c r="P758" s="125">
        <f>SUM(P759:P879)</f>
        <v>0</v>
      </c>
      <c r="R758" s="125">
        <f>SUM(R759:R879)</f>
        <v>8.5652566038</v>
      </c>
      <c r="T758" s="126">
        <f>SUM(T759:T879)</f>
        <v>0</v>
      </c>
      <c r="AR758" s="120" t="s">
        <v>78</v>
      </c>
      <c r="AT758" s="127" t="s">
        <v>68</v>
      </c>
      <c r="AU758" s="127" t="s">
        <v>76</v>
      </c>
      <c r="AY758" s="120" t="s">
        <v>150</v>
      </c>
      <c r="BK758" s="128">
        <f>SUM(BK759:BK879)</f>
        <v>0</v>
      </c>
    </row>
    <row r="759" spans="2:65" s="1" customFormat="1" ht="16.5" customHeight="1">
      <c r="B759" s="32"/>
      <c r="C759" s="131" t="s">
        <v>563</v>
      </c>
      <c r="D759" s="131" t="s">
        <v>153</v>
      </c>
      <c r="E759" s="132" t="s">
        <v>964</v>
      </c>
      <c r="F759" s="133" t="s">
        <v>965</v>
      </c>
      <c r="G759" s="134" t="s">
        <v>156</v>
      </c>
      <c r="H759" s="135">
        <v>650</v>
      </c>
      <c r="I759" s="136"/>
      <c r="J759" s="137">
        <f>ROUND(I759*H759,2)</f>
        <v>0</v>
      </c>
      <c r="K759" s="133" t="s">
        <v>157</v>
      </c>
      <c r="L759" s="32"/>
      <c r="M759" s="138" t="s">
        <v>19</v>
      </c>
      <c r="N759" s="139" t="s">
        <v>40</v>
      </c>
      <c r="P759" s="140">
        <f>O759*H759</f>
        <v>0</v>
      </c>
      <c r="Q759" s="140">
        <v>0</v>
      </c>
      <c r="R759" s="140">
        <f>Q759*H759</f>
        <v>0</v>
      </c>
      <c r="S759" s="140">
        <v>0</v>
      </c>
      <c r="T759" s="141">
        <f>S759*H759</f>
        <v>0</v>
      </c>
      <c r="AR759" s="142" t="s">
        <v>289</v>
      </c>
      <c r="AT759" s="142" t="s">
        <v>153</v>
      </c>
      <c r="AU759" s="142" t="s">
        <v>78</v>
      </c>
      <c r="AY759" s="17" t="s">
        <v>150</v>
      </c>
      <c r="BE759" s="143">
        <f>IF(N759="základní",J759,0)</f>
        <v>0</v>
      </c>
      <c r="BF759" s="143">
        <f>IF(N759="snížená",J759,0)</f>
        <v>0</v>
      </c>
      <c r="BG759" s="143">
        <f>IF(N759="zákl. přenesená",J759,0)</f>
        <v>0</v>
      </c>
      <c r="BH759" s="143">
        <f>IF(N759="sníž. přenesená",J759,0)</f>
        <v>0</v>
      </c>
      <c r="BI759" s="143">
        <f>IF(N759="nulová",J759,0)</f>
        <v>0</v>
      </c>
      <c r="BJ759" s="17" t="s">
        <v>76</v>
      </c>
      <c r="BK759" s="143">
        <f>ROUND(I759*H759,2)</f>
        <v>0</v>
      </c>
      <c r="BL759" s="17" t="s">
        <v>289</v>
      </c>
      <c r="BM759" s="142" t="s">
        <v>966</v>
      </c>
    </row>
    <row r="760" spans="2:65" s="1" customFormat="1">
      <c r="B760" s="32"/>
      <c r="D760" s="144" t="s">
        <v>160</v>
      </c>
      <c r="F760" s="145" t="s">
        <v>967</v>
      </c>
      <c r="I760" s="146"/>
      <c r="L760" s="32"/>
      <c r="M760" s="147"/>
      <c r="T760" s="53"/>
      <c r="AT760" s="17" t="s">
        <v>160</v>
      </c>
      <c r="AU760" s="17" t="s">
        <v>78</v>
      </c>
    </row>
    <row r="761" spans="2:65" s="1" customFormat="1">
      <c r="B761" s="32"/>
      <c r="D761" s="148" t="s">
        <v>162</v>
      </c>
      <c r="F761" s="149" t="s">
        <v>968</v>
      </c>
      <c r="I761" s="146"/>
      <c r="L761" s="32"/>
      <c r="M761" s="147"/>
      <c r="T761" s="53"/>
      <c r="AT761" s="17" t="s">
        <v>162</v>
      </c>
      <c r="AU761" s="17" t="s">
        <v>78</v>
      </c>
    </row>
    <row r="762" spans="2:65" s="12" customFormat="1">
      <c r="B762" s="150"/>
      <c r="D762" s="144" t="s">
        <v>164</v>
      </c>
      <c r="E762" s="151" t="s">
        <v>19</v>
      </c>
      <c r="F762" s="152" t="s">
        <v>165</v>
      </c>
      <c r="H762" s="151" t="s">
        <v>19</v>
      </c>
      <c r="I762" s="153"/>
      <c r="L762" s="150"/>
      <c r="M762" s="154"/>
      <c r="T762" s="155"/>
      <c r="AT762" s="151" t="s">
        <v>164</v>
      </c>
      <c r="AU762" s="151" t="s">
        <v>78</v>
      </c>
      <c r="AV762" s="12" t="s">
        <v>76</v>
      </c>
      <c r="AW762" s="12" t="s">
        <v>31</v>
      </c>
      <c r="AX762" s="12" t="s">
        <v>69</v>
      </c>
      <c r="AY762" s="151" t="s">
        <v>150</v>
      </c>
    </row>
    <row r="763" spans="2:65" s="12" customFormat="1">
      <c r="B763" s="150"/>
      <c r="D763" s="144" t="s">
        <v>164</v>
      </c>
      <c r="E763" s="151" t="s">
        <v>19</v>
      </c>
      <c r="F763" s="152" t="s">
        <v>969</v>
      </c>
      <c r="H763" s="151" t="s">
        <v>19</v>
      </c>
      <c r="I763" s="153"/>
      <c r="L763" s="150"/>
      <c r="M763" s="154"/>
      <c r="T763" s="155"/>
      <c r="AT763" s="151" t="s">
        <v>164</v>
      </c>
      <c r="AU763" s="151" t="s">
        <v>78</v>
      </c>
      <c r="AV763" s="12" t="s">
        <v>76</v>
      </c>
      <c r="AW763" s="12" t="s">
        <v>31</v>
      </c>
      <c r="AX763" s="12" t="s">
        <v>69</v>
      </c>
      <c r="AY763" s="151" t="s">
        <v>150</v>
      </c>
    </row>
    <row r="764" spans="2:65" s="13" customFormat="1">
      <c r="B764" s="156"/>
      <c r="D764" s="144" t="s">
        <v>164</v>
      </c>
      <c r="E764" s="157" t="s">
        <v>19</v>
      </c>
      <c r="F764" s="158" t="s">
        <v>970</v>
      </c>
      <c r="H764" s="159">
        <v>79</v>
      </c>
      <c r="I764" s="160"/>
      <c r="L764" s="156"/>
      <c r="M764" s="161"/>
      <c r="T764" s="162"/>
      <c r="AT764" s="157" t="s">
        <v>164</v>
      </c>
      <c r="AU764" s="157" t="s">
        <v>78</v>
      </c>
      <c r="AV764" s="13" t="s">
        <v>78</v>
      </c>
      <c r="AW764" s="13" t="s">
        <v>31</v>
      </c>
      <c r="AX764" s="13" t="s">
        <v>69</v>
      </c>
      <c r="AY764" s="157" t="s">
        <v>150</v>
      </c>
    </row>
    <row r="765" spans="2:65" s="12" customFormat="1">
      <c r="B765" s="150"/>
      <c r="D765" s="144" t="s">
        <v>164</v>
      </c>
      <c r="E765" s="151" t="s">
        <v>19</v>
      </c>
      <c r="F765" s="152" t="s">
        <v>908</v>
      </c>
      <c r="H765" s="151" t="s">
        <v>19</v>
      </c>
      <c r="I765" s="153"/>
      <c r="L765" s="150"/>
      <c r="M765" s="154"/>
      <c r="T765" s="155"/>
      <c r="AT765" s="151" t="s">
        <v>164</v>
      </c>
      <c r="AU765" s="151" t="s">
        <v>78</v>
      </c>
      <c r="AV765" s="12" t="s">
        <v>76</v>
      </c>
      <c r="AW765" s="12" t="s">
        <v>31</v>
      </c>
      <c r="AX765" s="12" t="s">
        <v>69</v>
      </c>
      <c r="AY765" s="151" t="s">
        <v>150</v>
      </c>
    </row>
    <row r="766" spans="2:65" s="13" customFormat="1">
      <c r="B766" s="156"/>
      <c r="D766" s="144" t="s">
        <v>164</v>
      </c>
      <c r="E766" s="157" t="s">
        <v>19</v>
      </c>
      <c r="F766" s="158" t="s">
        <v>971</v>
      </c>
      <c r="H766" s="159">
        <v>387.2</v>
      </c>
      <c r="I766" s="160"/>
      <c r="L766" s="156"/>
      <c r="M766" s="161"/>
      <c r="T766" s="162"/>
      <c r="AT766" s="157" t="s">
        <v>164</v>
      </c>
      <c r="AU766" s="157" t="s">
        <v>78</v>
      </c>
      <c r="AV766" s="13" t="s">
        <v>78</v>
      </c>
      <c r="AW766" s="13" t="s">
        <v>31</v>
      </c>
      <c r="AX766" s="13" t="s">
        <v>69</v>
      </c>
      <c r="AY766" s="157" t="s">
        <v>150</v>
      </c>
    </row>
    <row r="767" spans="2:65" s="12" customFormat="1">
      <c r="B767" s="150"/>
      <c r="D767" s="144" t="s">
        <v>164</v>
      </c>
      <c r="E767" s="151" t="s">
        <v>19</v>
      </c>
      <c r="F767" s="152" t="s">
        <v>910</v>
      </c>
      <c r="H767" s="151" t="s">
        <v>19</v>
      </c>
      <c r="I767" s="153"/>
      <c r="L767" s="150"/>
      <c r="M767" s="154"/>
      <c r="T767" s="155"/>
      <c r="AT767" s="151" t="s">
        <v>164</v>
      </c>
      <c r="AU767" s="151" t="s">
        <v>78</v>
      </c>
      <c r="AV767" s="12" t="s">
        <v>76</v>
      </c>
      <c r="AW767" s="12" t="s">
        <v>31</v>
      </c>
      <c r="AX767" s="12" t="s">
        <v>69</v>
      </c>
      <c r="AY767" s="151" t="s">
        <v>150</v>
      </c>
    </row>
    <row r="768" spans="2:65" s="13" customFormat="1">
      <c r="B768" s="156"/>
      <c r="D768" s="144" t="s">
        <v>164</v>
      </c>
      <c r="E768" s="157" t="s">
        <v>19</v>
      </c>
      <c r="F768" s="158" t="s">
        <v>972</v>
      </c>
      <c r="H768" s="159">
        <v>174.5</v>
      </c>
      <c r="I768" s="160"/>
      <c r="L768" s="156"/>
      <c r="M768" s="161"/>
      <c r="T768" s="162"/>
      <c r="AT768" s="157" t="s">
        <v>164</v>
      </c>
      <c r="AU768" s="157" t="s">
        <v>78</v>
      </c>
      <c r="AV768" s="13" t="s">
        <v>78</v>
      </c>
      <c r="AW768" s="13" t="s">
        <v>31</v>
      </c>
      <c r="AX768" s="13" t="s">
        <v>69</v>
      </c>
      <c r="AY768" s="157" t="s">
        <v>150</v>
      </c>
    </row>
    <row r="769" spans="2:65" s="12" customFormat="1">
      <c r="B769" s="150"/>
      <c r="D769" s="144" t="s">
        <v>164</v>
      </c>
      <c r="E769" s="151" t="s">
        <v>19</v>
      </c>
      <c r="F769" s="152" t="s">
        <v>912</v>
      </c>
      <c r="H769" s="151" t="s">
        <v>19</v>
      </c>
      <c r="I769" s="153"/>
      <c r="L769" s="150"/>
      <c r="M769" s="154"/>
      <c r="T769" s="155"/>
      <c r="AT769" s="151" t="s">
        <v>164</v>
      </c>
      <c r="AU769" s="151" t="s">
        <v>78</v>
      </c>
      <c r="AV769" s="12" t="s">
        <v>76</v>
      </c>
      <c r="AW769" s="12" t="s">
        <v>31</v>
      </c>
      <c r="AX769" s="12" t="s">
        <v>69</v>
      </c>
      <c r="AY769" s="151" t="s">
        <v>150</v>
      </c>
    </row>
    <row r="770" spans="2:65" s="13" customFormat="1">
      <c r="B770" s="156"/>
      <c r="D770" s="144" t="s">
        <v>164</v>
      </c>
      <c r="E770" s="157" t="s">
        <v>19</v>
      </c>
      <c r="F770" s="158" t="s">
        <v>973</v>
      </c>
      <c r="H770" s="159">
        <v>9.3000000000000007</v>
      </c>
      <c r="I770" s="160"/>
      <c r="L770" s="156"/>
      <c r="M770" s="161"/>
      <c r="T770" s="162"/>
      <c r="AT770" s="157" t="s">
        <v>164</v>
      </c>
      <c r="AU770" s="157" t="s">
        <v>78</v>
      </c>
      <c r="AV770" s="13" t="s">
        <v>78</v>
      </c>
      <c r="AW770" s="13" t="s">
        <v>31</v>
      </c>
      <c r="AX770" s="13" t="s">
        <v>69</v>
      </c>
      <c r="AY770" s="157" t="s">
        <v>150</v>
      </c>
    </row>
    <row r="771" spans="2:65" s="14" customFormat="1">
      <c r="B771" s="163"/>
      <c r="D771" s="144" t="s">
        <v>164</v>
      </c>
      <c r="E771" s="164" t="s">
        <v>19</v>
      </c>
      <c r="F771" s="165" t="s">
        <v>171</v>
      </c>
      <c r="H771" s="166">
        <v>650</v>
      </c>
      <c r="I771" s="167"/>
      <c r="L771" s="163"/>
      <c r="M771" s="168"/>
      <c r="T771" s="169"/>
      <c r="AT771" s="164" t="s">
        <v>164</v>
      </c>
      <c r="AU771" s="164" t="s">
        <v>78</v>
      </c>
      <c r="AV771" s="14" t="s">
        <v>158</v>
      </c>
      <c r="AW771" s="14" t="s">
        <v>31</v>
      </c>
      <c r="AX771" s="14" t="s">
        <v>76</v>
      </c>
      <c r="AY771" s="164" t="s">
        <v>150</v>
      </c>
    </row>
    <row r="772" spans="2:65" s="1" customFormat="1" ht="16.5" customHeight="1">
      <c r="B772" s="32"/>
      <c r="C772" s="131" t="s">
        <v>974</v>
      </c>
      <c r="D772" s="131" t="s">
        <v>153</v>
      </c>
      <c r="E772" s="132" t="s">
        <v>975</v>
      </c>
      <c r="F772" s="133" t="s">
        <v>976</v>
      </c>
      <c r="G772" s="134" t="s">
        <v>156</v>
      </c>
      <c r="H772" s="135">
        <v>152.97999999999999</v>
      </c>
      <c r="I772" s="136"/>
      <c r="J772" s="137">
        <f>ROUND(I772*H772,2)</f>
        <v>0</v>
      </c>
      <c r="K772" s="133" t="s">
        <v>157</v>
      </c>
      <c r="L772" s="32"/>
      <c r="M772" s="138" t="s">
        <v>19</v>
      </c>
      <c r="N772" s="139" t="s">
        <v>40</v>
      </c>
      <c r="P772" s="140">
        <f>O772*H772</f>
        <v>0</v>
      </c>
      <c r="Q772" s="140">
        <v>0</v>
      </c>
      <c r="R772" s="140">
        <f>Q772*H772</f>
        <v>0</v>
      </c>
      <c r="S772" s="140">
        <v>0</v>
      </c>
      <c r="T772" s="141">
        <f>S772*H772</f>
        <v>0</v>
      </c>
      <c r="AR772" s="142" t="s">
        <v>289</v>
      </c>
      <c r="AT772" s="142" t="s">
        <v>153</v>
      </c>
      <c r="AU772" s="142" t="s">
        <v>78</v>
      </c>
      <c r="AY772" s="17" t="s">
        <v>150</v>
      </c>
      <c r="BE772" s="143">
        <f>IF(N772="základní",J772,0)</f>
        <v>0</v>
      </c>
      <c r="BF772" s="143">
        <f>IF(N772="snížená",J772,0)</f>
        <v>0</v>
      </c>
      <c r="BG772" s="143">
        <f>IF(N772="zákl. přenesená",J772,0)</f>
        <v>0</v>
      </c>
      <c r="BH772" s="143">
        <f>IF(N772="sníž. přenesená",J772,0)</f>
        <v>0</v>
      </c>
      <c r="BI772" s="143">
        <f>IF(N772="nulová",J772,0)</f>
        <v>0</v>
      </c>
      <c r="BJ772" s="17" t="s">
        <v>76</v>
      </c>
      <c r="BK772" s="143">
        <f>ROUND(I772*H772,2)</f>
        <v>0</v>
      </c>
      <c r="BL772" s="17" t="s">
        <v>289</v>
      </c>
      <c r="BM772" s="142" t="s">
        <v>977</v>
      </c>
    </row>
    <row r="773" spans="2:65" s="1" customFormat="1">
      <c r="B773" s="32"/>
      <c r="D773" s="144" t="s">
        <v>160</v>
      </c>
      <c r="F773" s="145" t="s">
        <v>978</v>
      </c>
      <c r="I773" s="146"/>
      <c r="L773" s="32"/>
      <c r="M773" s="147"/>
      <c r="T773" s="53"/>
      <c r="AT773" s="17" t="s">
        <v>160</v>
      </c>
      <c r="AU773" s="17" t="s">
        <v>78</v>
      </c>
    </row>
    <row r="774" spans="2:65" s="1" customFormat="1">
      <c r="B774" s="32"/>
      <c r="D774" s="148" t="s">
        <v>162</v>
      </c>
      <c r="F774" s="149" t="s">
        <v>979</v>
      </c>
      <c r="I774" s="146"/>
      <c r="L774" s="32"/>
      <c r="M774" s="147"/>
      <c r="T774" s="53"/>
      <c r="AT774" s="17" t="s">
        <v>162</v>
      </c>
      <c r="AU774" s="17" t="s">
        <v>78</v>
      </c>
    </row>
    <row r="775" spans="2:65" s="12" customFormat="1">
      <c r="B775" s="150"/>
      <c r="D775" s="144" t="s">
        <v>164</v>
      </c>
      <c r="E775" s="151" t="s">
        <v>19</v>
      </c>
      <c r="F775" s="152" t="s">
        <v>165</v>
      </c>
      <c r="H775" s="151" t="s">
        <v>19</v>
      </c>
      <c r="I775" s="153"/>
      <c r="L775" s="150"/>
      <c r="M775" s="154"/>
      <c r="T775" s="155"/>
      <c r="AT775" s="151" t="s">
        <v>164</v>
      </c>
      <c r="AU775" s="151" t="s">
        <v>78</v>
      </c>
      <c r="AV775" s="12" t="s">
        <v>76</v>
      </c>
      <c r="AW775" s="12" t="s">
        <v>31</v>
      </c>
      <c r="AX775" s="12" t="s">
        <v>69</v>
      </c>
      <c r="AY775" s="151" t="s">
        <v>150</v>
      </c>
    </row>
    <row r="776" spans="2:65" s="12" customFormat="1">
      <c r="B776" s="150"/>
      <c r="D776" s="144" t="s">
        <v>164</v>
      </c>
      <c r="E776" s="151" t="s">
        <v>19</v>
      </c>
      <c r="F776" s="152" t="s">
        <v>980</v>
      </c>
      <c r="H776" s="151" t="s">
        <v>19</v>
      </c>
      <c r="I776" s="153"/>
      <c r="L776" s="150"/>
      <c r="M776" s="154"/>
      <c r="T776" s="155"/>
      <c r="AT776" s="151" t="s">
        <v>164</v>
      </c>
      <c r="AU776" s="151" t="s">
        <v>78</v>
      </c>
      <c r="AV776" s="12" t="s">
        <v>76</v>
      </c>
      <c r="AW776" s="12" t="s">
        <v>31</v>
      </c>
      <c r="AX776" s="12" t="s">
        <v>69</v>
      </c>
      <c r="AY776" s="151" t="s">
        <v>150</v>
      </c>
    </row>
    <row r="777" spans="2:65" s="12" customFormat="1">
      <c r="B777" s="150"/>
      <c r="D777" s="144" t="s">
        <v>164</v>
      </c>
      <c r="E777" s="151" t="s">
        <v>19</v>
      </c>
      <c r="F777" s="152" t="s">
        <v>969</v>
      </c>
      <c r="H777" s="151" t="s">
        <v>19</v>
      </c>
      <c r="I777" s="153"/>
      <c r="L777" s="150"/>
      <c r="M777" s="154"/>
      <c r="T777" s="155"/>
      <c r="AT777" s="151" t="s">
        <v>164</v>
      </c>
      <c r="AU777" s="151" t="s">
        <v>78</v>
      </c>
      <c r="AV777" s="12" t="s">
        <v>76</v>
      </c>
      <c r="AW777" s="12" t="s">
        <v>31</v>
      </c>
      <c r="AX777" s="12" t="s">
        <v>69</v>
      </c>
      <c r="AY777" s="151" t="s">
        <v>150</v>
      </c>
    </row>
    <row r="778" spans="2:65" s="13" customFormat="1">
      <c r="B778" s="156"/>
      <c r="D778" s="144" t="s">
        <v>164</v>
      </c>
      <c r="E778" s="157" t="s">
        <v>19</v>
      </c>
      <c r="F778" s="158" t="s">
        <v>981</v>
      </c>
      <c r="H778" s="159">
        <v>30.225000000000001</v>
      </c>
      <c r="I778" s="160"/>
      <c r="L778" s="156"/>
      <c r="M778" s="161"/>
      <c r="T778" s="162"/>
      <c r="AT778" s="157" t="s">
        <v>164</v>
      </c>
      <c r="AU778" s="157" t="s">
        <v>78</v>
      </c>
      <c r="AV778" s="13" t="s">
        <v>78</v>
      </c>
      <c r="AW778" s="13" t="s">
        <v>31</v>
      </c>
      <c r="AX778" s="13" t="s">
        <v>69</v>
      </c>
      <c r="AY778" s="157" t="s">
        <v>150</v>
      </c>
    </row>
    <row r="779" spans="2:65" s="12" customFormat="1">
      <c r="B779" s="150"/>
      <c r="D779" s="144" t="s">
        <v>164</v>
      </c>
      <c r="E779" s="151" t="s">
        <v>19</v>
      </c>
      <c r="F779" s="152" t="s">
        <v>908</v>
      </c>
      <c r="H779" s="151" t="s">
        <v>19</v>
      </c>
      <c r="I779" s="153"/>
      <c r="L779" s="150"/>
      <c r="M779" s="154"/>
      <c r="T779" s="155"/>
      <c r="AT779" s="151" t="s">
        <v>164</v>
      </c>
      <c r="AU779" s="151" t="s">
        <v>78</v>
      </c>
      <c r="AV779" s="12" t="s">
        <v>76</v>
      </c>
      <c r="AW779" s="12" t="s">
        <v>31</v>
      </c>
      <c r="AX779" s="12" t="s">
        <v>69</v>
      </c>
      <c r="AY779" s="151" t="s">
        <v>150</v>
      </c>
    </row>
    <row r="780" spans="2:65" s="13" customFormat="1">
      <c r="B780" s="156"/>
      <c r="D780" s="144" t="s">
        <v>164</v>
      </c>
      <c r="E780" s="157" t="s">
        <v>19</v>
      </c>
      <c r="F780" s="158" t="s">
        <v>982</v>
      </c>
      <c r="H780" s="159">
        <v>71.954999999999998</v>
      </c>
      <c r="I780" s="160"/>
      <c r="L780" s="156"/>
      <c r="M780" s="161"/>
      <c r="T780" s="162"/>
      <c r="AT780" s="157" t="s">
        <v>164</v>
      </c>
      <c r="AU780" s="157" t="s">
        <v>78</v>
      </c>
      <c r="AV780" s="13" t="s">
        <v>78</v>
      </c>
      <c r="AW780" s="13" t="s">
        <v>31</v>
      </c>
      <c r="AX780" s="13" t="s">
        <v>69</v>
      </c>
      <c r="AY780" s="157" t="s">
        <v>150</v>
      </c>
    </row>
    <row r="781" spans="2:65" s="12" customFormat="1">
      <c r="B781" s="150"/>
      <c r="D781" s="144" t="s">
        <v>164</v>
      </c>
      <c r="E781" s="151" t="s">
        <v>19</v>
      </c>
      <c r="F781" s="152" t="s">
        <v>910</v>
      </c>
      <c r="H781" s="151" t="s">
        <v>19</v>
      </c>
      <c r="I781" s="153"/>
      <c r="L781" s="150"/>
      <c r="M781" s="154"/>
      <c r="T781" s="155"/>
      <c r="AT781" s="151" t="s">
        <v>164</v>
      </c>
      <c r="AU781" s="151" t="s">
        <v>78</v>
      </c>
      <c r="AV781" s="12" t="s">
        <v>76</v>
      </c>
      <c r="AW781" s="12" t="s">
        <v>31</v>
      </c>
      <c r="AX781" s="12" t="s">
        <v>69</v>
      </c>
      <c r="AY781" s="151" t="s">
        <v>150</v>
      </c>
    </row>
    <row r="782" spans="2:65" s="13" customFormat="1">
      <c r="B782" s="156"/>
      <c r="D782" s="144" t="s">
        <v>164</v>
      </c>
      <c r="E782" s="157" t="s">
        <v>19</v>
      </c>
      <c r="F782" s="158" t="s">
        <v>983</v>
      </c>
      <c r="H782" s="159">
        <v>44.2</v>
      </c>
      <c r="I782" s="160"/>
      <c r="L782" s="156"/>
      <c r="M782" s="161"/>
      <c r="T782" s="162"/>
      <c r="AT782" s="157" t="s">
        <v>164</v>
      </c>
      <c r="AU782" s="157" t="s">
        <v>78</v>
      </c>
      <c r="AV782" s="13" t="s">
        <v>78</v>
      </c>
      <c r="AW782" s="13" t="s">
        <v>31</v>
      </c>
      <c r="AX782" s="13" t="s">
        <v>69</v>
      </c>
      <c r="AY782" s="157" t="s">
        <v>150</v>
      </c>
    </row>
    <row r="783" spans="2:65" s="12" customFormat="1">
      <c r="B783" s="150"/>
      <c r="D783" s="144" t="s">
        <v>164</v>
      </c>
      <c r="E783" s="151" t="s">
        <v>19</v>
      </c>
      <c r="F783" s="152" t="s">
        <v>912</v>
      </c>
      <c r="H783" s="151" t="s">
        <v>19</v>
      </c>
      <c r="I783" s="153"/>
      <c r="L783" s="150"/>
      <c r="M783" s="154"/>
      <c r="T783" s="155"/>
      <c r="AT783" s="151" t="s">
        <v>164</v>
      </c>
      <c r="AU783" s="151" t="s">
        <v>78</v>
      </c>
      <c r="AV783" s="12" t="s">
        <v>76</v>
      </c>
      <c r="AW783" s="12" t="s">
        <v>31</v>
      </c>
      <c r="AX783" s="12" t="s">
        <v>69</v>
      </c>
      <c r="AY783" s="151" t="s">
        <v>150</v>
      </c>
    </row>
    <row r="784" spans="2:65" s="13" customFormat="1">
      <c r="B784" s="156"/>
      <c r="D784" s="144" t="s">
        <v>164</v>
      </c>
      <c r="E784" s="157" t="s">
        <v>19</v>
      </c>
      <c r="F784" s="158" t="s">
        <v>984</v>
      </c>
      <c r="H784" s="159">
        <v>6.6</v>
      </c>
      <c r="I784" s="160"/>
      <c r="L784" s="156"/>
      <c r="M784" s="161"/>
      <c r="T784" s="162"/>
      <c r="AT784" s="157" t="s">
        <v>164</v>
      </c>
      <c r="AU784" s="157" t="s">
        <v>78</v>
      </c>
      <c r="AV784" s="13" t="s">
        <v>78</v>
      </c>
      <c r="AW784" s="13" t="s">
        <v>31</v>
      </c>
      <c r="AX784" s="13" t="s">
        <v>69</v>
      </c>
      <c r="AY784" s="157" t="s">
        <v>150</v>
      </c>
    </row>
    <row r="785" spans="2:65" s="14" customFormat="1">
      <c r="B785" s="163"/>
      <c r="D785" s="144" t="s">
        <v>164</v>
      </c>
      <c r="E785" s="164" t="s">
        <v>19</v>
      </c>
      <c r="F785" s="165" t="s">
        <v>171</v>
      </c>
      <c r="H785" s="166">
        <v>152.97999999999999</v>
      </c>
      <c r="I785" s="167"/>
      <c r="L785" s="163"/>
      <c r="M785" s="168"/>
      <c r="T785" s="169"/>
      <c r="AT785" s="164" t="s">
        <v>164</v>
      </c>
      <c r="AU785" s="164" t="s">
        <v>78</v>
      </c>
      <c r="AV785" s="14" t="s">
        <v>158</v>
      </c>
      <c r="AW785" s="14" t="s">
        <v>31</v>
      </c>
      <c r="AX785" s="14" t="s">
        <v>76</v>
      </c>
      <c r="AY785" s="164" t="s">
        <v>150</v>
      </c>
    </row>
    <row r="786" spans="2:65" s="1" customFormat="1" ht="16.5" customHeight="1">
      <c r="B786" s="32"/>
      <c r="C786" s="173" t="s">
        <v>985</v>
      </c>
      <c r="D786" s="173" t="s">
        <v>656</v>
      </c>
      <c r="E786" s="174" t="s">
        <v>986</v>
      </c>
      <c r="F786" s="175" t="s">
        <v>987</v>
      </c>
      <c r="G786" s="176" t="s">
        <v>988</v>
      </c>
      <c r="H786" s="177">
        <v>264.983</v>
      </c>
      <c r="I786" s="178"/>
      <c r="J786" s="179">
        <f>ROUND(I786*H786,2)</f>
        <v>0</v>
      </c>
      <c r="K786" s="175" t="s">
        <v>157</v>
      </c>
      <c r="L786" s="180"/>
      <c r="M786" s="181" t="s">
        <v>19</v>
      </c>
      <c r="N786" s="182" t="s">
        <v>40</v>
      </c>
      <c r="P786" s="140">
        <f>O786*H786</f>
        <v>0</v>
      </c>
      <c r="Q786" s="140">
        <v>1E-3</v>
      </c>
      <c r="R786" s="140">
        <f>Q786*H786</f>
        <v>0.26498300000000002</v>
      </c>
      <c r="S786" s="140">
        <v>0</v>
      </c>
      <c r="T786" s="141">
        <f>S786*H786</f>
        <v>0</v>
      </c>
      <c r="AR786" s="142" t="s">
        <v>456</v>
      </c>
      <c r="AT786" s="142" t="s">
        <v>656</v>
      </c>
      <c r="AU786" s="142" t="s">
        <v>78</v>
      </c>
      <c r="AY786" s="17" t="s">
        <v>150</v>
      </c>
      <c r="BE786" s="143">
        <f>IF(N786="základní",J786,0)</f>
        <v>0</v>
      </c>
      <c r="BF786" s="143">
        <f>IF(N786="snížená",J786,0)</f>
        <v>0</v>
      </c>
      <c r="BG786" s="143">
        <f>IF(N786="zákl. přenesená",J786,0)</f>
        <v>0</v>
      </c>
      <c r="BH786" s="143">
        <f>IF(N786="sníž. přenesená",J786,0)</f>
        <v>0</v>
      </c>
      <c r="BI786" s="143">
        <f>IF(N786="nulová",J786,0)</f>
        <v>0</v>
      </c>
      <c r="BJ786" s="17" t="s">
        <v>76</v>
      </c>
      <c r="BK786" s="143">
        <f>ROUND(I786*H786,2)</f>
        <v>0</v>
      </c>
      <c r="BL786" s="17" t="s">
        <v>289</v>
      </c>
      <c r="BM786" s="142" t="s">
        <v>989</v>
      </c>
    </row>
    <row r="787" spans="2:65" s="1" customFormat="1">
      <c r="B787" s="32"/>
      <c r="D787" s="144" t="s">
        <v>160</v>
      </c>
      <c r="F787" s="145" t="s">
        <v>987</v>
      </c>
      <c r="I787" s="146"/>
      <c r="L787" s="32"/>
      <c r="M787" s="147"/>
      <c r="T787" s="53"/>
      <c r="AT787" s="17" t="s">
        <v>160</v>
      </c>
      <c r="AU787" s="17" t="s">
        <v>78</v>
      </c>
    </row>
    <row r="788" spans="2:65" s="12" customFormat="1">
      <c r="B788" s="150"/>
      <c r="D788" s="144" t="s">
        <v>164</v>
      </c>
      <c r="E788" s="151" t="s">
        <v>19</v>
      </c>
      <c r="F788" s="152" t="s">
        <v>990</v>
      </c>
      <c r="H788" s="151" t="s">
        <v>19</v>
      </c>
      <c r="I788" s="153"/>
      <c r="L788" s="150"/>
      <c r="M788" s="154"/>
      <c r="T788" s="155"/>
      <c r="AT788" s="151" t="s">
        <v>164</v>
      </c>
      <c r="AU788" s="151" t="s">
        <v>78</v>
      </c>
      <c r="AV788" s="12" t="s">
        <v>76</v>
      </c>
      <c r="AW788" s="12" t="s">
        <v>31</v>
      </c>
      <c r="AX788" s="12" t="s">
        <v>69</v>
      </c>
      <c r="AY788" s="151" t="s">
        <v>150</v>
      </c>
    </row>
    <row r="789" spans="2:65" s="13" customFormat="1">
      <c r="B789" s="156"/>
      <c r="D789" s="144" t="s">
        <v>164</v>
      </c>
      <c r="E789" s="157" t="s">
        <v>19</v>
      </c>
      <c r="F789" s="158" t="s">
        <v>991</v>
      </c>
      <c r="H789" s="159">
        <v>240.89400000000001</v>
      </c>
      <c r="I789" s="160"/>
      <c r="L789" s="156"/>
      <c r="M789" s="161"/>
      <c r="T789" s="162"/>
      <c r="AT789" s="157" t="s">
        <v>164</v>
      </c>
      <c r="AU789" s="157" t="s">
        <v>78</v>
      </c>
      <c r="AV789" s="13" t="s">
        <v>78</v>
      </c>
      <c r="AW789" s="13" t="s">
        <v>31</v>
      </c>
      <c r="AX789" s="13" t="s">
        <v>76</v>
      </c>
      <c r="AY789" s="157" t="s">
        <v>150</v>
      </c>
    </row>
    <row r="790" spans="2:65" s="13" customFormat="1">
      <c r="B790" s="156"/>
      <c r="D790" s="144" t="s">
        <v>164</v>
      </c>
      <c r="F790" s="158" t="s">
        <v>992</v>
      </c>
      <c r="H790" s="159">
        <v>264.983</v>
      </c>
      <c r="I790" s="160"/>
      <c r="L790" s="156"/>
      <c r="M790" s="161"/>
      <c r="T790" s="162"/>
      <c r="AT790" s="157" t="s">
        <v>164</v>
      </c>
      <c r="AU790" s="157" t="s">
        <v>78</v>
      </c>
      <c r="AV790" s="13" t="s">
        <v>78</v>
      </c>
      <c r="AW790" s="13" t="s">
        <v>4</v>
      </c>
      <c r="AX790" s="13" t="s">
        <v>76</v>
      </c>
      <c r="AY790" s="157" t="s">
        <v>150</v>
      </c>
    </row>
    <row r="791" spans="2:65" s="1" customFormat="1" ht="16.5" customHeight="1">
      <c r="B791" s="32"/>
      <c r="C791" s="131" t="s">
        <v>993</v>
      </c>
      <c r="D791" s="131" t="s">
        <v>153</v>
      </c>
      <c r="E791" s="132" t="s">
        <v>994</v>
      </c>
      <c r="F791" s="133" t="s">
        <v>995</v>
      </c>
      <c r="G791" s="134" t="s">
        <v>156</v>
      </c>
      <c r="H791" s="135">
        <v>650</v>
      </c>
      <c r="I791" s="136"/>
      <c r="J791" s="137">
        <f>ROUND(I791*H791,2)</f>
        <v>0</v>
      </c>
      <c r="K791" s="133" t="s">
        <v>157</v>
      </c>
      <c r="L791" s="32"/>
      <c r="M791" s="138" t="s">
        <v>19</v>
      </c>
      <c r="N791" s="139" t="s">
        <v>40</v>
      </c>
      <c r="P791" s="140">
        <f>O791*H791</f>
        <v>0</v>
      </c>
      <c r="Q791" s="140">
        <v>8.8312999999999998E-4</v>
      </c>
      <c r="R791" s="140">
        <f>Q791*H791</f>
        <v>0.5740345</v>
      </c>
      <c r="S791" s="140">
        <v>0</v>
      </c>
      <c r="T791" s="141">
        <f>S791*H791</f>
        <v>0</v>
      </c>
      <c r="AR791" s="142" t="s">
        <v>289</v>
      </c>
      <c r="AT791" s="142" t="s">
        <v>153</v>
      </c>
      <c r="AU791" s="142" t="s">
        <v>78</v>
      </c>
      <c r="AY791" s="17" t="s">
        <v>150</v>
      </c>
      <c r="BE791" s="143">
        <f>IF(N791="základní",J791,0)</f>
        <v>0</v>
      </c>
      <c r="BF791" s="143">
        <f>IF(N791="snížená",J791,0)</f>
        <v>0</v>
      </c>
      <c r="BG791" s="143">
        <f>IF(N791="zákl. přenesená",J791,0)</f>
        <v>0</v>
      </c>
      <c r="BH791" s="143">
        <f>IF(N791="sníž. přenesená",J791,0)</f>
        <v>0</v>
      </c>
      <c r="BI791" s="143">
        <f>IF(N791="nulová",J791,0)</f>
        <v>0</v>
      </c>
      <c r="BJ791" s="17" t="s">
        <v>76</v>
      </c>
      <c r="BK791" s="143">
        <f>ROUND(I791*H791,2)</f>
        <v>0</v>
      </c>
      <c r="BL791" s="17" t="s">
        <v>289</v>
      </c>
      <c r="BM791" s="142" t="s">
        <v>996</v>
      </c>
    </row>
    <row r="792" spans="2:65" s="1" customFormat="1">
      <c r="B792" s="32"/>
      <c r="D792" s="144" t="s">
        <v>160</v>
      </c>
      <c r="F792" s="145" t="s">
        <v>997</v>
      </c>
      <c r="I792" s="146"/>
      <c r="L792" s="32"/>
      <c r="M792" s="147"/>
      <c r="T792" s="53"/>
      <c r="AT792" s="17" t="s">
        <v>160</v>
      </c>
      <c r="AU792" s="17" t="s">
        <v>78</v>
      </c>
    </row>
    <row r="793" spans="2:65" s="1" customFormat="1">
      <c r="B793" s="32"/>
      <c r="D793" s="148" t="s">
        <v>162</v>
      </c>
      <c r="F793" s="149" t="s">
        <v>998</v>
      </c>
      <c r="I793" s="146"/>
      <c r="L793" s="32"/>
      <c r="M793" s="147"/>
      <c r="T793" s="53"/>
      <c r="AT793" s="17" t="s">
        <v>162</v>
      </c>
      <c r="AU793" s="17" t="s">
        <v>78</v>
      </c>
    </row>
    <row r="794" spans="2:65" s="12" customFormat="1">
      <c r="B794" s="150"/>
      <c r="D794" s="144" t="s">
        <v>164</v>
      </c>
      <c r="E794" s="151" t="s">
        <v>19</v>
      </c>
      <c r="F794" s="152" t="s">
        <v>165</v>
      </c>
      <c r="H794" s="151" t="s">
        <v>19</v>
      </c>
      <c r="I794" s="153"/>
      <c r="L794" s="150"/>
      <c r="M794" s="154"/>
      <c r="T794" s="155"/>
      <c r="AT794" s="151" t="s">
        <v>164</v>
      </c>
      <c r="AU794" s="151" t="s">
        <v>78</v>
      </c>
      <c r="AV794" s="12" t="s">
        <v>76</v>
      </c>
      <c r="AW794" s="12" t="s">
        <v>31</v>
      </c>
      <c r="AX794" s="12" t="s">
        <v>69</v>
      </c>
      <c r="AY794" s="151" t="s">
        <v>150</v>
      </c>
    </row>
    <row r="795" spans="2:65" s="12" customFormat="1">
      <c r="B795" s="150"/>
      <c r="D795" s="144" t="s">
        <v>164</v>
      </c>
      <c r="E795" s="151" t="s">
        <v>19</v>
      </c>
      <c r="F795" s="152" t="s">
        <v>969</v>
      </c>
      <c r="H795" s="151" t="s">
        <v>19</v>
      </c>
      <c r="I795" s="153"/>
      <c r="L795" s="150"/>
      <c r="M795" s="154"/>
      <c r="T795" s="155"/>
      <c r="AT795" s="151" t="s">
        <v>164</v>
      </c>
      <c r="AU795" s="151" t="s">
        <v>78</v>
      </c>
      <c r="AV795" s="12" t="s">
        <v>76</v>
      </c>
      <c r="AW795" s="12" t="s">
        <v>31</v>
      </c>
      <c r="AX795" s="12" t="s">
        <v>69</v>
      </c>
      <c r="AY795" s="151" t="s">
        <v>150</v>
      </c>
    </row>
    <row r="796" spans="2:65" s="13" customFormat="1">
      <c r="B796" s="156"/>
      <c r="D796" s="144" t="s">
        <v>164</v>
      </c>
      <c r="E796" s="157" t="s">
        <v>19</v>
      </c>
      <c r="F796" s="158" t="s">
        <v>970</v>
      </c>
      <c r="H796" s="159">
        <v>79</v>
      </c>
      <c r="I796" s="160"/>
      <c r="L796" s="156"/>
      <c r="M796" s="161"/>
      <c r="T796" s="162"/>
      <c r="AT796" s="157" t="s">
        <v>164</v>
      </c>
      <c r="AU796" s="157" t="s">
        <v>78</v>
      </c>
      <c r="AV796" s="13" t="s">
        <v>78</v>
      </c>
      <c r="AW796" s="13" t="s">
        <v>31</v>
      </c>
      <c r="AX796" s="13" t="s">
        <v>69</v>
      </c>
      <c r="AY796" s="157" t="s">
        <v>150</v>
      </c>
    </row>
    <row r="797" spans="2:65" s="12" customFormat="1">
      <c r="B797" s="150"/>
      <c r="D797" s="144" t="s">
        <v>164</v>
      </c>
      <c r="E797" s="151" t="s">
        <v>19</v>
      </c>
      <c r="F797" s="152" t="s">
        <v>908</v>
      </c>
      <c r="H797" s="151" t="s">
        <v>19</v>
      </c>
      <c r="I797" s="153"/>
      <c r="L797" s="150"/>
      <c r="M797" s="154"/>
      <c r="T797" s="155"/>
      <c r="AT797" s="151" t="s">
        <v>164</v>
      </c>
      <c r="AU797" s="151" t="s">
        <v>78</v>
      </c>
      <c r="AV797" s="12" t="s">
        <v>76</v>
      </c>
      <c r="AW797" s="12" t="s">
        <v>31</v>
      </c>
      <c r="AX797" s="12" t="s">
        <v>69</v>
      </c>
      <c r="AY797" s="151" t="s">
        <v>150</v>
      </c>
    </row>
    <row r="798" spans="2:65" s="13" customFormat="1">
      <c r="B798" s="156"/>
      <c r="D798" s="144" t="s">
        <v>164</v>
      </c>
      <c r="E798" s="157" t="s">
        <v>19</v>
      </c>
      <c r="F798" s="158" t="s">
        <v>971</v>
      </c>
      <c r="H798" s="159">
        <v>387.2</v>
      </c>
      <c r="I798" s="160"/>
      <c r="L798" s="156"/>
      <c r="M798" s="161"/>
      <c r="T798" s="162"/>
      <c r="AT798" s="157" t="s">
        <v>164</v>
      </c>
      <c r="AU798" s="157" t="s">
        <v>78</v>
      </c>
      <c r="AV798" s="13" t="s">
        <v>78</v>
      </c>
      <c r="AW798" s="13" t="s">
        <v>31</v>
      </c>
      <c r="AX798" s="13" t="s">
        <v>69</v>
      </c>
      <c r="AY798" s="157" t="s">
        <v>150</v>
      </c>
    </row>
    <row r="799" spans="2:65" s="12" customFormat="1">
      <c r="B799" s="150"/>
      <c r="D799" s="144" t="s">
        <v>164</v>
      </c>
      <c r="E799" s="151" t="s">
        <v>19</v>
      </c>
      <c r="F799" s="152" t="s">
        <v>910</v>
      </c>
      <c r="H799" s="151" t="s">
        <v>19</v>
      </c>
      <c r="I799" s="153"/>
      <c r="L799" s="150"/>
      <c r="M799" s="154"/>
      <c r="T799" s="155"/>
      <c r="AT799" s="151" t="s">
        <v>164</v>
      </c>
      <c r="AU799" s="151" t="s">
        <v>78</v>
      </c>
      <c r="AV799" s="12" t="s">
        <v>76</v>
      </c>
      <c r="AW799" s="12" t="s">
        <v>31</v>
      </c>
      <c r="AX799" s="12" t="s">
        <v>69</v>
      </c>
      <c r="AY799" s="151" t="s">
        <v>150</v>
      </c>
    </row>
    <row r="800" spans="2:65" s="13" customFormat="1">
      <c r="B800" s="156"/>
      <c r="D800" s="144" t="s">
        <v>164</v>
      </c>
      <c r="E800" s="157" t="s">
        <v>19</v>
      </c>
      <c r="F800" s="158" t="s">
        <v>972</v>
      </c>
      <c r="H800" s="159">
        <v>174.5</v>
      </c>
      <c r="I800" s="160"/>
      <c r="L800" s="156"/>
      <c r="M800" s="161"/>
      <c r="T800" s="162"/>
      <c r="AT800" s="157" t="s">
        <v>164</v>
      </c>
      <c r="AU800" s="157" t="s">
        <v>78</v>
      </c>
      <c r="AV800" s="13" t="s">
        <v>78</v>
      </c>
      <c r="AW800" s="13" t="s">
        <v>31</v>
      </c>
      <c r="AX800" s="13" t="s">
        <v>69</v>
      </c>
      <c r="AY800" s="157" t="s">
        <v>150</v>
      </c>
    </row>
    <row r="801" spans="2:65" s="12" customFormat="1">
      <c r="B801" s="150"/>
      <c r="D801" s="144" t="s">
        <v>164</v>
      </c>
      <c r="E801" s="151" t="s">
        <v>19</v>
      </c>
      <c r="F801" s="152" t="s">
        <v>912</v>
      </c>
      <c r="H801" s="151" t="s">
        <v>19</v>
      </c>
      <c r="I801" s="153"/>
      <c r="L801" s="150"/>
      <c r="M801" s="154"/>
      <c r="T801" s="155"/>
      <c r="AT801" s="151" t="s">
        <v>164</v>
      </c>
      <c r="AU801" s="151" t="s">
        <v>78</v>
      </c>
      <c r="AV801" s="12" t="s">
        <v>76</v>
      </c>
      <c r="AW801" s="12" t="s">
        <v>31</v>
      </c>
      <c r="AX801" s="12" t="s">
        <v>69</v>
      </c>
      <c r="AY801" s="151" t="s">
        <v>150</v>
      </c>
    </row>
    <row r="802" spans="2:65" s="13" customFormat="1">
      <c r="B802" s="156"/>
      <c r="D802" s="144" t="s">
        <v>164</v>
      </c>
      <c r="E802" s="157" t="s">
        <v>19</v>
      </c>
      <c r="F802" s="158" t="s">
        <v>973</v>
      </c>
      <c r="H802" s="159">
        <v>9.3000000000000007</v>
      </c>
      <c r="I802" s="160"/>
      <c r="L802" s="156"/>
      <c r="M802" s="161"/>
      <c r="T802" s="162"/>
      <c r="AT802" s="157" t="s">
        <v>164</v>
      </c>
      <c r="AU802" s="157" t="s">
        <v>78</v>
      </c>
      <c r="AV802" s="13" t="s">
        <v>78</v>
      </c>
      <c r="AW802" s="13" t="s">
        <v>31</v>
      </c>
      <c r="AX802" s="13" t="s">
        <v>69</v>
      </c>
      <c r="AY802" s="157" t="s">
        <v>150</v>
      </c>
    </row>
    <row r="803" spans="2:65" s="14" customFormat="1">
      <c r="B803" s="163"/>
      <c r="D803" s="144" t="s">
        <v>164</v>
      </c>
      <c r="E803" s="164" t="s">
        <v>19</v>
      </c>
      <c r="F803" s="165" t="s">
        <v>171</v>
      </c>
      <c r="H803" s="166">
        <v>650</v>
      </c>
      <c r="I803" s="167"/>
      <c r="L803" s="163"/>
      <c r="M803" s="168"/>
      <c r="T803" s="169"/>
      <c r="AT803" s="164" t="s">
        <v>164</v>
      </c>
      <c r="AU803" s="164" t="s">
        <v>78</v>
      </c>
      <c r="AV803" s="14" t="s">
        <v>158</v>
      </c>
      <c r="AW803" s="14" t="s">
        <v>31</v>
      </c>
      <c r="AX803" s="14" t="s">
        <v>76</v>
      </c>
      <c r="AY803" s="164" t="s">
        <v>150</v>
      </c>
    </row>
    <row r="804" spans="2:65" s="1" customFormat="1" ht="16.5" customHeight="1">
      <c r="B804" s="32"/>
      <c r="C804" s="131" t="s">
        <v>999</v>
      </c>
      <c r="D804" s="131" t="s">
        <v>153</v>
      </c>
      <c r="E804" s="132" t="s">
        <v>1000</v>
      </c>
      <c r="F804" s="133" t="s">
        <v>1001</v>
      </c>
      <c r="G804" s="134" t="s">
        <v>156</v>
      </c>
      <c r="H804" s="135">
        <v>152.97999999999999</v>
      </c>
      <c r="I804" s="136"/>
      <c r="J804" s="137">
        <f>ROUND(I804*H804,2)</f>
        <v>0</v>
      </c>
      <c r="K804" s="133" t="s">
        <v>157</v>
      </c>
      <c r="L804" s="32"/>
      <c r="M804" s="138" t="s">
        <v>19</v>
      </c>
      <c r="N804" s="139" t="s">
        <v>40</v>
      </c>
      <c r="P804" s="140">
        <f>O804*H804</f>
        <v>0</v>
      </c>
      <c r="Q804" s="140">
        <v>9.4131E-4</v>
      </c>
      <c r="R804" s="140">
        <f>Q804*H804</f>
        <v>0.14400160379999999</v>
      </c>
      <c r="S804" s="140">
        <v>0</v>
      </c>
      <c r="T804" s="141">
        <f>S804*H804</f>
        <v>0</v>
      </c>
      <c r="AR804" s="142" t="s">
        <v>289</v>
      </c>
      <c r="AT804" s="142" t="s">
        <v>153</v>
      </c>
      <c r="AU804" s="142" t="s">
        <v>78</v>
      </c>
      <c r="AY804" s="17" t="s">
        <v>150</v>
      </c>
      <c r="BE804" s="143">
        <f>IF(N804="základní",J804,0)</f>
        <v>0</v>
      </c>
      <c r="BF804" s="143">
        <f>IF(N804="snížená",J804,0)</f>
        <v>0</v>
      </c>
      <c r="BG804" s="143">
        <f>IF(N804="zákl. přenesená",J804,0)</f>
        <v>0</v>
      </c>
      <c r="BH804" s="143">
        <f>IF(N804="sníž. přenesená",J804,0)</f>
        <v>0</v>
      </c>
      <c r="BI804" s="143">
        <f>IF(N804="nulová",J804,0)</f>
        <v>0</v>
      </c>
      <c r="BJ804" s="17" t="s">
        <v>76</v>
      </c>
      <c r="BK804" s="143">
        <f>ROUND(I804*H804,2)</f>
        <v>0</v>
      </c>
      <c r="BL804" s="17" t="s">
        <v>289</v>
      </c>
      <c r="BM804" s="142" t="s">
        <v>1002</v>
      </c>
    </row>
    <row r="805" spans="2:65" s="1" customFormat="1">
      <c r="B805" s="32"/>
      <c r="D805" s="144" t="s">
        <v>160</v>
      </c>
      <c r="F805" s="145" t="s">
        <v>1003</v>
      </c>
      <c r="I805" s="146"/>
      <c r="L805" s="32"/>
      <c r="M805" s="147"/>
      <c r="T805" s="53"/>
      <c r="AT805" s="17" t="s">
        <v>160</v>
      </c>
      <c r="AU805" s="17" t="s">
        <v>78</v>
      </c>
    </row>
    <row r="806" spans="2:65" s="1" customFormat="1">
      <c r="B806" s="32"/>
      <c r="D806" s="148" t="s">
        <v>162</v>
      </c>
      <c r="F806" s="149" t="s">
        <v>1004</v>
      </c>
      <c r="I806" s="146"/>
      <c r="L806" s="32"/>
      <c r="M806" s="147"/>
      <c r="T806" s="53"/>
      <c r="AT806" s="17" t="s">
        <v>162</v>
      </c>
      <c r="AU806" s="17" t="s">
        <v>78</v>
      </c>
    </row>
    <row r="807" spans="2:65" s="12" customFormat="1">
      <c r="B807" s="150"/>
      <c r="D807" s="144" t="s">
        <v>164</v>
      </c>
      <c r="E807" s="151" t="s">
        <v>19</v>
      </c>
      <c r="F807" s="152" t="s">
        <v>165</v>
      </c>
      <c r="H807" s="151" t="s">
        <v>19</v>
      </c>
      <c r="I807" s="153"/>
      <c r="L807" s="150"/>
      <c r="M807" s="154"/>
      <c r="T807" s="155"/>
      <c r="AT807" s="151" t="s">
        <v>164</v>
      </c>
      <c r="AU807" s="151" t="s">
        <v>78</v>
      </c>
      <c r="AV807" s="12" t="s">
        <v>76</v>
      </c>
      <c r="AW807" s="12" t="s">
        <v>31</v>
      </c>
      <c r="AX807" s="12" t="s">
        <v>69</v>
      </c>
      <c r="AY807" s="151" t="s">
        <v>150</v>
      </c>
    </row>
    <row r="808" spans="2:65" s="12" customFormat="1">
      <c r="B808" s="150"/>
      <c r="D808" s="144" t="s">
        <v>164</v>
      </c>
      <c r="E808" s="151" t="s">
        <v>19</v>
      </c>
      <c r="F808" s="152" t="s">
        <v>980</v>
      </c>
      <c r="H808" s="151" t="s">
        <v>19</v>
      </c>
      <c r="I808" s="153"/>
      <c r="L808" s="150"/>
      <c r="M808" s="154"/>
      <c r="T808" s="155"/>
      <c r="AT808" s="151" t="s">
        <v>164</v>
      </c>
      <c r="AU808" s="151" t="s">
        <v>78</v>
      </c>
      <c r="AV808" s="12" t="s">
        <v>76</v>
      </c>
      <c r="AW808" s="12" t="s">
        <v>31</v>
      </c>
      <c r="AX808" s="12" t="s">
        <v>69</v>
      </c>
      <c r="AY808" s="151" t="s">
        <v>150</v>
      </c>
    </row>
    <row r="809" spans="2:65" s="12" customFormat="1">
      <c r="B809" s="150"/>
      <c r="D809" s="144" t="s">
        <v>164</v>
      </c>
      <c r="E809" s="151" t="s">
        <v>19</v>
      </c>
      <c r="F809" s="152" t="s">
        <v>969</v>
      </c>
      <c r="H809" s="151" t="s">
        <v>19</v>
      </c>
      <c r="I809" s="153"/>
      <c r="L809" s="150"/>
      <c r="M809" s="154"/>
      <c r="T809" s="155"/>
      <c r="AT809" s="151" t="s">
        <v>164</v>
      </c>
      <c r="AU809" s="151" t="s">
        <v>78</v>
      </c>
      <c r="AV809" s="12" t="s">
        <v>76</v>
      </c>
      <c r="AW809" s="12" t="s">
        <v>31</v>
      </c>
      <c r="AX809" s="12" t="s">
        <v>69</v>
      </c>
      <c r="AY809" s="151" t="s">
        <v>150</v>
      </c>
    </row>
    <row r="810" spans="2:65" s="13" customFormat="1">
      <c r="B810" s="156"/>
      <c r="D810" s="144" t="s">
        <v>164</v>
      </c>
      <c r="E810" s="157" t="s">
        <v>19</v>
      </c>
      <c r="F810" s="158" t="s">
        <v>981</v>
      </c>
      <c r="H810" s="159">
        <v>30.225000000000001</v>
      </c>
      <c r="I810" s="160"/>
      <c r="L810" s="156"/>
      <c r="M810" s="161"/>
      <c r="T810" s="162"/>
      <c r="AT810" s="157" t="s">
        <v>164</v>
      </c>
      <c r="AU810" s="157" t="s">
        <v>78</v>
      </c>
      <c r="AV810" s="13" t="s">
        <v>78</v>
      </c>
      <c r="AW810" s="13" t="s">
        <v>31</v>
      </c>
      <c r="AX810" s="13" t="s">
        <v>69</v>
      </c>
      <c r="AY810" s="157" t="s">
        <v>150</v>
      </c>
    </row>
    <row r="811" spans="2:65" s="12" customFormat="1">
      <c r="B811" s="150"/>
      <c r="D811" s="144" t="s">
        <v>164</v>
      </c>
      <c r="E811" s="151" t="s">
        <v>19</v>
      </c>
      <c r="F811" s="152" t="s">
        <v>908</v>
      </c>
      <c r="H811" s="151" t="s">
        <v>19</v>
      </c>
      <c r="I811" s="153"/>
      <c r="L811" s="150"/>
      <c r="M811" s="154"/>
      <c r="T811" s="155"/>
      <c r="AT811" s="151" t="s">
        <v>164</v>
      </c>
      <c r="AU811" s="151" t="s">
        <v>78</v>
      </c>
      <c r="AV811" s="12" t="s">
        <v>76</v>
      </c>
      <c r="AW811" s="12" t="s">
        <v>31</v>
      </c>
      <c r="AX811" s="12" t="s">
        <v>69</v>
      </c>
      <c r="AY811" s="151" t="s">
        <v>150</v>
      </c>
    </row>
    <row r="812" spans="2:65" s="13" customFormat="1">
      <c r="B812" s="156"/>
      <c r="D812" s="144" t="s">
        <v>164</v>
      </c>
      <c r="E812" s="157" t="s">
        <v>19</v>
      </c>
      <c r="F812" s="158" t="s">
        <v>982</v>
      </c>
      <c r="H812" s="159">
        <v>71.954999999999998</v>
      </c>
      <c r="I812" s="160"/>
      <c r="L812" s="156"/>
      <c r="M812" s="161"/>
      <c r="T812" s="162"/>
      <c r="AT812" s="157" t="s">
        <v>164</v>
      </c>
      <c r="AU812" s="157" t="s">
        <v>78</v>
      </c>
      <c r="AV812" s="13" t="s">
        <v>78</v>
      </c>
      <c r="AW812" s="13" t="s">
        <v>31</v>
      </c>
      <c r="AX812" s="13" t="s">
        <v>69</v>
      </c>
      <c r="AY812" s="157" t="s">
        <v>150</v>
      </c>
    </row>
    <row r="813" spans="2:65" s="12" customFormat="1">
      <c r="B813" s="150"/>
      <c r="D813" s="144" t="s">
        <v>164</v>
      </c>
      <c r="E813" s="151" t="s">
        <v>19</v>
      </c>
      <c r="F813" s="152" t="s">
        <v>910</v>
      </c>
      <c r="H813" s="151" t="s">
        <v>19</v>
      </c>
      <c r="I813" s="153"/>
      <c r="L813" s="150"/>
      <c r="M813" s="154"/>
      <c r="T813" s="155"/>
      <c r="AT813" s="151" t="s">
        <v>164</v>
      </c>
      <c r="AU813" s="151" t="s">
        <v>78</v>
      </c>
      <c r="AV813" s="12" t="s">
        <v>76</v>
      </c>
      <c r="AW813" s="12" t="s">
        <v>31</v>
      </c>
      <c r="AX813" s="12" t="s">
        <v>69</v>
      </c>
      <c r="AY813" s="151" t="s">
        <v>150</v>
      </c>
    </row>
    <row r="814" spans="2:65" s="13" customFormat="1">
      <c r="B814" s="156"/>
      <c r="D814" s="144" t="s">
        <v>164</v>
      </c>
      <c r="E814" s="157" t="s">
        <v>19</v>
      </c>
      <c r="F814" s="158" t="s">
        <v>983</v>
      </c>
      <c r="H814" s="159">
        <v>44.2</v>
      </c>
      <c r="I814" s="160"/>
      <c r="L814" s="156"/>
      <c r="M814" s="161"/>
      <c r="T814" s="162"/>
      <c r="AT814" s="157" t="s">
        <v>164</v>
      </c>
      <c r="AU814" s="157" t="s">
        <v>78</v>
      </c>
      <c r="AV814" s="13" t="s">
        <v>78</v>
      </c>
      <c r="AW814" s="13" t="s">
        <v>31</v>
      </c>
      <c r="AX814" s="13" t="s">
        <v>69</v>
      </c>
      <c r="AY814" s="157" t="s">
        <v>150</v>
      </c>
    </row>
    <row r="815" spans="2:65" s="12" customFormat="1">
      <c r="B815" s="150"/>
      <c r="D815" s="144" t="s">
        <v>164</v>
      </c>
      <c r="E815" s="151" t="s">
        <v>19</v>
      </c>
      <c r="F815" s="152" t="s">
        <v>912</v>
      </c>
      <c r="H815" s="151" t="s">
        <v>19</v>
      </c>
      <c r="I815" s="153"/>
      <c r="L815" s="150"/>
      <c r="M815" s="154"/>
      <c r="T815" s="155"/>
      <c r="AT815" s="151" t="s">
        <v>164</v>
      </c>
      <c r="AU815" s="151" t="s">
        <v>78</v>
      </c>
      <c r="AV815" s="12" t="s">
        <v>76</v>
      </c>
      <c r="AW815" s="12" t="s">
        <v>31</v>
      </c>
      <c r="AX815" s="12" t="s">
        <v>69</v>
      </c>
      <c r="AY815" s="151" t="s">
        <v>150</v>
      </c>
    </row>
    <row r="816" spans="2:65" s="13" customFormat="1">
      <c r="B816" s="156"/>
      <c r="D816" s="144" t="s">
        <v>164</v>
      </c>
      <c r="E816" s="157" t="s">
        <v>19</v>
      </c>
      <c r="F816" s="158" t="s">
        <v>984</v>
      </c>
      <c r="H816" s="159">
        <v>6.6</v>
      </c>
      <c r="I816" s="160"/>
      <c r="L816" s="156"/>
      <c r="M816" s="161"/>
      <c r="T816" s="162"/>
      <c r="AT816" s="157" t="s">
        <v>164</v>
      </c>
      <c r="AU816" s="157" t="s">
        <v>78</v>
      </c>
      <c r="AV816" s="13" t="s">
        <v>78</v>
      </c>
      <c r="AW816" s="13" t="s">
        <v>31</v>
      </c>
      <c r="AX816" s="13" t="s">
        <v>69</v>
      </c>
      <c r="AY816" s="157" t="s">
        <v>150</v>
      </c>
    </row>
    <row r="817" spans="2:65" s="14" customFormat="1">
      <c r="B817" s="163"/>
      <c r="D817" s="144" t="s">
        <v>164</v>
      </c>
      <c r="E817" s="164" t="s">
        <v>19</v>
      </c>
      <c r="F817" s="165" t="s">
        <v>171</v>
      </c>
      <c r="H817" s="166">
        <v>152.97999999999999</v>
      </c>
      <c r="I817" s="167"/>
      <c r="L817" s="163"/>
      <c r="M817" s="168"/>
      <c r="T817" s="169"/>
      <c r="AT817" s="164" t="s">
        <v>164</v>
      </c>
      <c r="AU817" s="164" t="s">
        <v>78</v>
      </c>
      <c r="AV817" s="14" t="s">
        <v>158</v>
      </c>
      <c r="AW817" s="14" t="s">
        <v>31</v>
      </c>
      <c r="AX817" s="14" t="s">
        <v>76</v>
      </c>
      <c r="AY817" s="164" t="s">
        <v>150</v>
      </c>
    </row>
    <row r="818" spans="2:65" s="1" customFormat="1" ht="24.2" customHeight="1">
      <c r="B818" s="32"/>
      <c r="C818" s="173" t="s">
        <v>1005</v>
      </c>
      <c r="D818" s="173" t="s">
        <v>656</v>
      </c>
      <c r="E818" s="174" t="s">
        <v>1006</v>
      </c>
      <c r="F818" s="175" t="s">
        <v>1007</v>
      </c>
      <c r="G818" s="176" t="s">
        <v>156</v>
      </c>
      <c r="H818" s="177">
        <v>1003.725</v>
      </c>
      <c r="I818" s="178"/>
      <c r="J818" s="179">
        <f>ROUND(I818*H818,2)</f>
        <v>0</v>
      </c>
      <c r="K818" s="175" t="s">
        <v>157</v>
      </c>
      <c r="L818" s="180"/>
      <c r="M818" s="181" t="s">
        <v>19</v>
      </c>
      <c r="N818" s="182" t="s">
        <v>40</v>
      </c>
      <c r="P818" s="140">
        <f>O818*H818</f>
        <v>0</v>
      </c>
      <c r="Q818" s="140">
        <v>5.4000000000000003E-3</v>
      </c>
      <c r="R818" s="140">
        <f>Q818*H818</f>
        <v>5.420115</v>
      </c>
      <c r="S818" s="140">
        <v>0</v>
      </c>
      <c r="T818" s="141">
        <f>S818*H818</f>
        <v>0</v>
      </c>
      <c r="AR818" s="142" t="s">
        <v>456</v>
      </c>
      <c r="AT818" s="142" t="s">
        <v>656</v>
      </c>
      <c r="AU818" s="142" t="s">
        <v>78</v>
      </c>
      <c r="AY818" s="17" t="s">
        <v>150</v>
      </c>
      <c r="BE818" s="143">
        <f>IF(N818="základní",J818,0)</f>
        <v>0</v>
      </c>
      <c r="BF818" s="143">
        <f>IF(N818="snížená",J818,0)</f>
        <v>0</v>
      </c>
      <c r="BG818" s="143">
        <f>IF(N818="zákl. přenesená",J818,0)</f>
        <v>0</v>
      </c>
      <c r="BH818" s="143">
        <f>IF(N818="sníž. přenesená",J818,0)</f>
        <v>0</v>
      </c>
      <c r="BI818" s="143">
        <f>IF(N818="nulová",J818,0)</f>
        <v>0</v>
      </c>
      <c r="BJ818" s="17" t="s">
        <v>76</v>
      </c>
      <c r="BK818" s="143">
        <f>ROUND(I818*H818,2)</f>
        <v>0</v>
      </c>
      <c r="BL818" s="17" t="s">
        <v>289</v>
      </c>
      <c r="BM818" s="142" t="s">
        <v>1008</v>
      </c>
    </row>
    <row r="819" spans="2:65" s="1" customFormat="1">
      <c r="B819" s="32"/>
      <c r="D819" s="144" t="s">
        <v>160</v>
      </c>
      <c r="F819" s="145" t="s">
        <v>1007</v>
      </c>
      <c r="I819" s="146"/>
      <c r="L819" s="32"/>
      <c r="M819" s="147"/>
      <c r="T819" s="53"/>
      <c r="AT819" s="17" t="s">
        <v>160</v>
      </c>
      <c r="AU819" s="17" t="s">
        <v>78</v>
      </c>
    </row>
    <row r="820" spans="2:65" s="13" customFormat="1">
      <c r="B820" s="156"/>
      <c r="D820" s="144" t="s">
        <v>164</v>
      </c>
      <c r="E820" s="157" t="s">
        <v>19</v>
      </c>
      <c r="F820" s="158" t="s">
        <v>1009</v>
      </c>
      <c r="H820" s="159">
        <v>802.98</v>
      </c>
      <c r="I820" s="160"/>
      <c r="L820" s="156"/>
      <c r="M820" s="161"/>
      <c r="T820" s="162"/>
      <c r="AT820" s="157" t="s">
        <v>164</v>
      </c>
      <c r="AU820" s="157" t="s">
        <v>78</v>
      </c>
      <c r="AV820" s="13" t="s">
        <v>78</v>
      </c>
      <c r="AW820" s="13" t="s">
        <v>31</v>
      </c>
      <c r="AX820" s="13" t="s">
        <v>69</v>
      </c>
      <c r="AY820" s="157" t="s">
        <v>150</v>
      </c>
    </row>
    <row r="821" spans="2:65" s="14" customFormat="1">
      <c r="B821" s="163"/>
      <c r="D821" s="144" t="s">
        <v>164</v>
      </c>
      <c r="E821" s="164" t="s">
        <v>19</v>
      </c>
      <c r="F821" s="165" t="s">
        <v>171</v>
      </c>
      <c r="H821" s="166">
        <v>802.98</v>
      </c>
      <c r="I821" s="167"/>
      <c r="L821" s="163"/>
      <c r="M821" s="168"/>
      <c r="T821" s="169"/>
      <c r="AT821" s="164" t="s">
        <v>164</v>
      </c>
      <c r="AU821" s="164" t="s">
        <v>78</v>
      </c>
      <c r="AV821" s="14" t="s">
        <v>158</v>
      </c>
      <c r="AW821" s="14" t="s">
        <v>31</v>
      </c>
      <c r="AX821" s="14" t="s">
        <v>76</v>
      </c>
      <c r="AY821" s="164" t="s">
        <v>150</v>
      </c>
    </row>
    <row r="822" spans="2:65" s="13" customFormat="1">
      <c r="B822" s="156"/>
      <c r="D822" s="144" t="s">
        <v>164</v>
      </c>
      <c r="F822" s="158" t="s">
        <v>1010</v>
      </c>
      <c r="H822" s="159">
        <v>1003.725</v>
      </c>
      <c r="I822" s="160"/>
      <c r="L822" s="156"/>
      <c r="M822" s="161"/>
      <c r="T822" s="162"/>
      <c r="AT822" s="157" t="s">
        <v>164</v>
      </c>
      <c r="AU822" s="157" t="s">
        <v>78</v>
      </c>
      <c r="AV822" s="13" t="s">
        <v>78</v>
      </c>
      <c r="AW822" s="13" t="s">
        <v>4</v>
      </c>
      <c r="AX822" s="13" t="s">
        <v>76</v>
      </c>
      <c r="AY822" s="157" t="s">
        <v>150</v>
      </c>
    </row>
    <row r="823" spans="2:65" s="1" customFormat="1" ht="16.5" customHeight="1">
      <c r="B823" s="32"/>
      <c r="C823" s="131" t="s">
        <v>472</v>
      </c>
      <c r="D823" s="131" t="s">
        <v>153</v>
      </c>
      <c r="E823" s="132" t="s">
        <v>1011</v>
      </c>
      <c r="F823" s="133" t="s">
        <v>1012</v>
      </c>
      <c r="G823" s="134" t="s">
        <v>156</v>
      </c>
      <c r="H823" s="135">
        <v>751.4</v>
      </c>
      <c r="I823" s="136"/>
      <c r="J823" s="137">
        <f>ROUND(I823*H823,2)</f>
        <v>0</v>
      </c>
      <c r="K823" s="133" t="s">
        <v>157</v>
      </c>
      <c r="L823" s="32"/>
      <c r="M823" s="138" t="s">
        <v>19</v>
      </c>
      <c r="N823" s="139" t="s">
        <v>40</v>
      </c>
      <c r="P823" s="140">
        <f>O823*H823</f>
        <v>0</v>
      </c>
      <c r="Q823" s="140">
        <v>0</v>
      </c>
      <c r="R823" s="140">
        <f>Q823*H823</f>
        <v>0</v>
      </c>
      <c r="S823" s="140">
        <v>0</v>
      </c>
      <c r="T823" s="141">
        <f>S823*H823</f>
        <v>0</v>
      </c>
      <c r="AR823" s="142" t="s">
        <v>289</v>
      </c>
      <c r="AT823" s="142" t="s">
        <v>153</v>
      </c>
      <c r="AU823" s="142" t="s">
        <v>78</v>
      </c>
      <c r="AY823" s="17" t="s">
        <v>150</v>
      </c>
      <c r="BE823" s="143">
        <f>IF(N823="základní",J823,0)</f>
        <v>0</v>
      </c>
      <c r="BF823" s="143">
        <f>IF(N823="snížená",J823,0)</f>
        <v>0</v>
      </c>
      <c r="BG823" s="143">
        <f>IF(N823="zákl. přenesená",J823,0)</f>
        <v>0</v>
      </c>
      <c r="BH823" s="143">
        <f>IF(N823="sníž. přenesená",J823,0)</f>
        <v>0</v>
      </c>
      <c r="BI823" s="143">
        <f>IF(N823="nulová",J823,0)</f>
        <v>0</v>
      </c>
      <c r="BJ823" s="17" t="s">
        <v>76</v>
      </c>
      <c r="BK823" s="143">
        <f>ROUND(I823*H823,2)</f>
        <v>0</v>
      </c>
      <c r="BL823" s="17" t="s">
        <v>289</v>
      </c>
      <c r="BM823" s="142" t="s">
        <v>1013</v>
      </c>
    </row>
    <row r="824" spans="2:65" s="1" customFormat="1">
      <c r="B824" s="32"/>
      <c r="D824" s="144" t="s">
        <v>160</v>
      </c>
      <c r="F824" s="145" t="s">
        <v>1014</v>
      </c>
      <c r="I824" s="146"/>
      <c r="L824" s="32"/>
      <c r="M824" s="147"/>
      <c r="T824" s="53"/>
      <c r="AT824" s="17" t="s">
        <v>160</v>
      </c>
      <c r="AU824" s="17" t="s">
        <v>78</v>
      </c>
    </row>
    <row r="825" spans="2:65" s="1" customFormat="1">
      <c r="B825" s="32"/>
      <c r="D825" s="148" t="s">
        <v>162</v>
      </c>
      <c r="F825" s="149" t="s">
        <v>1015</v>
      </c>
      <c r="I825" s="146"/>
      <c r="L825" s="32"/>
      <c r="M825" s="147"/>
      <c r="T825" s="53"/>
      <c r="AT825" s="17" t="s">
        <v>162</v>
      </c>
      <c r="AU825" s="17" t="s">
        <v>78</v>
      </c>
    </row>
    <row r="826" spans="2:65" s="12" customFormat="1">
      <c r="B826" s="150"/>
      <c r="D826" s="144" t="s">
        <v>164</v>
      </c>
      <c r="E826" s="151" t="s">
        <v>19</v>
      </c>
      <c r="F826" s="152" t="s">
        <v>165</v>
      </c>
      <c r="H826" s="151" t="s">
        <v>19</v>
      </c>
      <c r="I826" s="153"/>
      <c r="L826" s="150"/>
      <c r="M826" s="154"/>
      <c r="T826" s="155"/>
      <c r="AT826" s="151" t="s">
        <v>164</v>
      </c>
      <c r="AU826" s="151" t="s">
        <v>78</v>
      </c>
      <c r="AV826" s="12" t="s">
        <v>76</v>
      </c>
      <c r="AW826" s="12" t="s">
        <v>31</v>
      </c>
      <c r="AX826" s="12" t="s">
        <v>69</v>
      </c>
      <c r="AY826" s="151" t="s">
        <v>150</v>
      </c>
    </row>
    <row r="827" spans="2:65" s="12" customFormat="1">
      <c r="B827" s="150"/>
      <c r="D827" s="144" t="s">
        <v>164</v>
      </c>
      <c r="E827" s="151" t="s">
        <v>19</v>
      </c>
      <c r="F827" s="152" t="s">
        <v>1016</v>
      </c>
      <c r="H827" s="151" t="s">
        <v>19</v>
      </c>
      <c r="I827" s="153"/>
      <c r="L827" s="150"/>
      <c r="M827" s="154"/>
      <c r="T827" s="155"/>
      <c r="AT827" s="151" t="s">
        <v>164</v>
      </c>
      <c r="AU827" s="151" t="s">
        <v>78</v>
      </c>
      <c r="AV827" s="12" t="s">
        <v>76</v>
      </c>
      <c r="AW827" s="12" t="s">
        <v>31</v>
      </c>
      <c r="AX827" s="12" t="s">
        <v>69</v>
      </c>
      <c r="AY827" s="151" t="s">
        <v>150</v>
      </c>
    </row>
    <row r="828" spans="2:65" s="12" customFormat="1">
      <c r="B828" s="150"/>
      <c r="D828" s="144" t="s">
        <v>164</v>
      </c>
      <c r="E828" s="151" t="s">
        <v>19</v>
      </c>
      <c r="F828" s="152" t="s">
        <v>969</v>
      </c>
      <c r="H828" s="151" t="s">
        <v>19</v>
      </c>
      <c r="I828" s="153"/>
      <c r="L828" s="150"/>
      <c r="M828" s="154"/>
      <c r="T828" s="155"/>
      <c r="AT828" s="151" t="s">
        <v>164</v>
      </c>
      <c r="AU828" s="151" t="s">
        <v>78</v>
      </c>
      <c r="AV828" s="12" t="s">
        <v>76</v>
      </c>
      <c r="AW828" s="12" t="s">
        <v>31</v>
      </c>
      <c r="AX828" s="12" t="s">
        <v>69</v>
      </c>
      <c r="AY828" s="151" t="s">
        <v>150</v>
      </c>
    </row>
    <row r="829" spans="2:65" s="13" customFormat="1">
      <c r="B829" s="156"/>
      <c r="D829" s="144" t="s">
        <v>164</v>
      </c>
      <c r="E829" s="157" t="s">
        <v>19</v>
      </c>
      <c r="F829" s="158" t="s">
        <v>1017</v>
      </c>
      <c r="H829" s="159">
        <v>75</v>
      </c>
      <c r="I829" s="160"/>
      <c r="L829" s="156"/>
      <c r="M829" s="161"/>
      <c r="T829" s="162"/>
      <c r="AT829" s="157" t="s">
        <v>164</v>
      </c>
      <c r="AU829" s="157" t="s">
        <v>78</v>
      </c>
      <c r="AV829" s="13" t="s">
        <v>78</v>
      </c>
      <c r="AW829" s="13" t="s">
        <v>31</v>
      </c>
      <c r="AX829" s="13" t="s">
        <v>69</v>
      </c>
      <c r="AY829" s="157" t="s">
        <v>150</v>
      </c>
    </row>
    <row r="830" spans="2:65" s="12" customFormat="1">
      <c r="B830" s="150"/>
      <c r="D830" s="144" t="s">
        <v>164</v>
      </c>
      <c r="E830" s="151" t="s">
        <v>19</v>
      </c>
      <c r="F830" s="152" t="s">
        <v>908</v>
      </c>
      <c r="H830" s="151" t="s">
        <v>19</v>
      </c>
      <c r="I830" s="153"/>
      <c r="L830" s="150"/>
      <c r="M830" s="154"/>
      <c r="T830" s="155"/>
      <c r="AT830" s="151" t="s">
        <v>164</v>
      </c>
      <c r="AU830" s="151" t="s">
        <v>78</v>
      </c>
      <c r="AV830" s="12" t="s">
        <v>76</v>
      </c>
      <c r="AW830" s="12" t="s">
        <v>31</v>
      </c>
      <c r="AX830" s="12" t="s">
        <v>69</v>
      </c>
      <c r="AY830" s="151" t="s">
        <v>150</v>
      </c>
    </row>
    <row r="831" spans="2:65" s="13" customFormat="1">
      <c r="B831" s="156"/>
      <c r="D831" s="144" t="s">
        <v>164</v>
      </c>
      <c r="E831" s="157" t="s">
        <v>19</v>
      </c>
      <c r="F831" s="158" t="s">
        <v>1018</v>
      </c>
      <c r="H831" s="159">
        <v>380.8</v>
      </c>
      <c r="I831" s="160"/>
      <c r="L831" s="156"/>
      <c r="M831" s="161"/>
      <c r="T831" s="162"/>
      <c r="AT831" s="157" t="s">
        <v>164</v>
      </c>
      <c r="AU831" s="157" t="s">
        <v>78</v>
      </c>
      <c r="AV831" s="13" t="s">
        <v>78</v>
      </c>
      <c r="AW831" s="13" t="s">
        <v>31</v>
      </c>
      <c r="AX831" s="13" t="s">
        <v>69</v>
      </c>
      <c r="AY831" s="157" t="s">
        <v>150</v>
      </c>
    </row>
    <row r="832" spans="2:65" s="12" customFormat="1">
      <c r="B832" s="150"/>
      <c r="D832" s="144" t="s">
        <v>164</v>
      </c>
      <c r="E832" s="151" t="s">
        <v>19</v>
      </c>
      <c r="F832" s="152" t="s">
        <v>910</v>
      </c>
      <c r="H832" s="151" t="s">
        <v>19</v>
      </c>
      <c r="I832" s="153"/>
      <c r="L832" s="150"/>
      <c r="M832" s="154"/>
      <c r="T832" s="155"/>
      <c r="AT832" s="151" t="s">
        <v>164</v>
      </c>
      <c r="AU832" s="151" t="s">
        <v>78</v>
      </c>
      <c r="AV832" s="12" t="s">
        <v>76</v>
      </c>
      <c r="AW832" s="12" t="s">
        <v>31</v>
      </c>
      <c r="AX832" s="12" t="s">
        <v>69</v>
      </c>
      <c r="AY832" s="151" t="s">
        <v>150</v>
      </c>
    </row>
    <row r="833" spans="2:65" s="13" customFormat="1">
      <c r="B833" s="156"/>
      <c r="D833" s="144" t="s">
        <v>164</v>
      </c>
      <c r="E833" s="157" t="s">
        <v>19</v>
      </c>
      <c r="F833" s="158" t="s">
        <v>1019</v>
      </c>
      <c r="H833" s="159">
        <v>169</v>
      </c>
      <c r="I833" s="160"/>
      <c r="L833" s="156"/>
      <c r="M833" s="161"/>
      <c r="T833" s="162"/>
      <c r="AT833" s="157" t="s">
        <v>164</v>
      </c>
      <c r="AU833" s="157" t="s">
        <v>78</v>
      </c>
      <c r="AV833" s="13" t="s">
        <v>78</v>
      </c>
      <c r="AW833" s="13" t="s">
        <v>31</v>
      </c>
      <c r="AX833" s="13" t="s">
        <v>69</v>
      </c>
      <c r="AY833" s="157" t="s">
        <v>150</v>
      </c>
    </row>
    <row r="834" spans="2:65" s="12" customFormat="1">
      <c r="B834" s="150"/>
      <c r="D834" s="144" t="s">
        <v>164</v>
      </c>
      <c r="E834" s="151" t="s">
        <v>19</v>
      </c>
      <c r="F834" s="152" t="s">
        <v>912</v>
      </c>
      <c r="H834" s="151" t="s">
        <v>19</v>
      </c>
      <c r="I834" s="153"/>
      <c r="L834" s="150"/>
      <c r="M834" s="154"/>
      <c r="T834" s="155"/>
      <c r="AT834" s="151" t="s">
        <v>164</v>
      </c>
      <c r="AU834" s="151" t="s">
        <v>78</v>
      </c>
      <c r="AV834" s="12" t="s">
        <v>76</v>
      </c>
      <c r="AW834" s="12" t="s">
        <v>31</v>
      </c>
      <c r="AX834" s="12" t="s">
        <v>69</v>
      </c>
      <c r="AY834" s="151" t="s">
        <v>150</v>
      </c>
    </row>
    <row r="835" spans="2:65" s="13" customFormat="1">
      <c r="B835" s="156"/>
      <c r="D835" s="144" t="s">
        <v>164</v>
      </c>
      <c r="E835" s="157" t="s">
        <v>19</v>
      </c>
      <c r="F835" s="158" t="s">
        <v>1020</v>
      </c>
      <c r="H835" s="159">
        <v>7.2</v>
      </c>
      <c r="I835" s="160"/>
      <c r="L835" s="156"/>
      <c r="M835" s="161"/>
      <c r="T835" s="162"/>
      <c r="AT835" s="157" t="s">
        <v>164</v>
      </c>
      <c r="AU835" s="157" t="s">
        <v>78</v>
      </c>
      <c r="AV835" s="13" t="s">
        <v>78</v>
      </c>
      <c r="AW835" s="13" t="s">
        <v>31</v>
      </c>
      <c r="AX835" s="13" t="s">
        <v>69</v>
      </c>
      <c r="AY835" s="157" t="s">
        <v>150</v>
      </c>
    </row>
    <row r="836" spans="2:65" s="12" customFormat="1">
      <c r="B836" s="150"/>
      <c r="D836" s="144" t="s">
        <v>164</v>
      </c>
      <c r="E836" s="151" t="s">
        <v>19</v>
      </c>
      <c r="F836" s="152" t="s">
        <v>1021</v>
      </c>
      <c r="H836" s="151" t="s">
        <v>19</v>
      </c>
      <c r="I836" s="153"/>
      <c r="L836" s="150"/>
      <c r="M836" s="154"/>
      <c r="T836" s="155"/>
      <c r="AT836" s="151" t="s">
        <v>164</v>
      </c>
      <c r="AU836" s="151" t="s">
        <v>78</v>
      </c>
      <c r="AV836" s="12" t="s">
        <v>76</v>
      </c>
      <c r="AW836" s="12" t="s">
        <v>31</v>
      </c>
      <c r="AX836" s="12" t="s">
        <v>69</v>
      </c>
      <c r="AY836" s="151" t="s">
        <v>150</v>
      </c>
    </row>
    <row r="837" spans="2:65" s="12" customFormat="1">
      <c r="B837" s="150"/>
      <c r="D837" s="144" t="s">
        <v>164</v>
      </c>
      <c r="E837" s="151" t="s">
        <v>19</v>
      </c>
      <c r="F837" s="152" t="s">
        <v>969</v>
      </c>
      <c r="H837" s="151" t="s">
        <v>19</v>
      </c>
      <c r="I837" s="153"/>
      <c r="L837" s="150"/>
      <c r="M837" s="154"/>
      <c r="T837" s="155"/>
      <c r="AT837" s="151" t="s">
        <v>164</v>
      </c>
      <c r="AU837" s="151" t="s">
        <v>78</v>
      </c>
      <c r="AV837" s="12" t="s">
        <v>76</v>
      </c>
      <c r="AW837" s="12" t="s">
        <v>31</v>
      </c>
      <c r="AX837" s="12" t="s">
        <v>69</v>
      </c>
      <c r="AY837" s="151" t="s">
        <v>150</v>
      </c>
    </row>
    <row r="838" spans="2:65" s="13" customFormat="1">
      <c r="B838" s="156"/>
      <c r="D838" s="144" t="s">
        <v>164</v>
      </c>
      <c r="E838" s="157" t="s">
        <v>19</v>
      </c>
      <c r="F838" s="158" t="s">
        <v>1022</v>
      </c>
      <c r="H838" s="159">
        <v>19.75</v>
      </c>
      <c r="I838" s="160"/>
      <c r="L838" s="156"/>
      <c r="M838" s="161"/>
      <c r="T838" s="162"/>
      <c r="AT838" s="157" t="s">
        <v>164</v>
      </c>
      <c r="AU838" s="157" t="s">
        <v>78</v>
      </c>
      <c r="AV838" s="13" t="s">
        <v>78</v>
      </c>
      <c r="AW838" s="13" t="s">
        <v>31</v>
      </c>
      <c r="AX838" s="13" t="s">
        <v>69</v>
      </c>
      <c r="AY838" s="157" t="s">
        <v>150</v>
      </c>
    </row>
    <row r="839" spans="2:65" s="12" customFormat="1">
      <c r="B839" s="150"/>
      <c r="D839" s="144" t="s">
        <v>164</v>
      </c>
      <c r="E839" s="151" t="s">
        <v>19</v>
      </c>
      <c r="F839" s="152" t="s">
        <v>908</v>
      </c>
      <c r="H839" s="151" t="s">
        <v>19</v>
      </c>
      <c r="I839" s="153"/>
      <c r="L839" s="150"/>
      <c r="M839" s="154"/>
      <c r="T839" s="155"/>
      <c r="AT839" s="151" t="s">
        <v>164</v>
      </c>
      <c r="AU839" s="151" t="s">
        <v>78</v>
      </c>
      <c r="AV839" s="12" t="s">
        <v>76</v>
      </c>
      <c r="AW839" s="12" t="s">
        <v>31</v>
      </c>
      <c r="AX839" s="12" t="s">
        <v>69</v>
      </c>
      <c r="AY839" s="151" t="s">
        <v>150</v>
      </c>
    </row>
    <row r="840" spans="2:65" s="13" customFormat="1">
      <c r="B840" s="156"/>
      <c r="D840" s="144" t="s">
        <v>164</v>
      </c>
      <c r="E840" s="157" t="s">
        <v>19</v>
      </c>
      <c r="F840" s="158" t="s">
        <v>1023</v>
      </c>
      <c r="H840" s="159">
        <v>72.08</v>
      </c>
      <c r="I840" s="160"/>
      <c r="L840" s="156"/>
      <c r="M840" s="161"/>
      <c r="T840" s="162"/>
      <c r="AT840" s="157" t="s">
        <v>164</v>
      </c>
      <c r="AU840" s="157" t="s">
        <v>78</v>
      </c>
      <c r="AV840" s="13" t="s">
        <v>78</v>
      </c>
      <c r="AW840" s="13" t="s">
        <v>31</v>
      </c>
      <c r="AX840" s="13" t="s">
        <v>69</v>
      </c>
      <c r="AY840" s="157" t="s">
        <v>150</v>
      </c>
    </row>
    <row r="841" spans="2:65" s="12" customFormat="1">
      <c r="B841" s="150"/>
      <c r="D841" s="144" t="s">
        <v>164</v>
      </c>
      <c r="E841" s="151" t="s">
        <v>19</v>
      </c>
      <c r="F841" s="152" t="s">
        <v>910</v>
      </c>
      <c r="H841" s="151" t="s">
        <v>19</v>
      </c>
      <c r="I841" s="153"/>
      <c r="L841" s="150"/>
      <c r="M841" s="154"/>
      <c r="T841" s="155"/>
      <c r="AT841" s="151" t="s">
        <v>164</v>
      </c>
      <c r="AU841" s="151" t="s">
        <v>78</v>
      </c>
      <c r="AV841" s="12" t="s">
        <v>76</v>
      </c>
      <c r="AW841" s="12" t="s">
        <v>31</v>
      </c>
      <c r="AX841" s="12" t="s">
        <v>69</v>
      </c>
      <c r="AY841" s="151" t="s">
        <v>150</v>
      </c>
    </row>
    <row r="842" spans="2:65" s="13" customFormat="1">
      <c r="B842" s="156"/>
      <c r="D842" s="144" t="s">
        <v>164</v>
      </c>
      <c r="E842" s="157" t="s">
        <v>19</v>
      </c>
      <c r="F842" s="158" t="s">
        <v>1024</v>
      </c>
      <c r="H842" s="159">
        <v>23.52</v>
      </c>
      <c r="I842" s="160"/>
      <c r="L842" s="156"/>
      <c r="M842" s="161"/>
      <c r="T842" s="162"/>
      <c r="AT842" s="157" t="s">
        <v>164</v>
      </c>
      <c r="AU842" s="157" t="s">
        <v>78</v>
      </c>
      <c r="AV842" s="13" t="s">
        <v>78</v>
      </c>
      <c r="AW842" s="13" t="s">
        <v>31</v>
      </c>
      <c r="AX842" s="13" t="s">
        <v>69</v>
      </c>
      <c r="AY842" s="157" t="s">
        <v>150</v>
      </c>
    </row>
    <row r="843" spans="2:65" s="12" customFormat="1">
      <c r="B843" s="150"/>
      <c r="D843" s="144" t="s">
        <v>164</v>
      </c>
      <c r="E843" s="151" t="s">
        <v>19</v>
      </c>
      <c r="F843" s="152" t="s">
        <v>912</v>
      </c>
      <c r="H843" s="151" t="s">
        <v>19</v>
      </c>
      <c r="I843" s="153"/>
      <c r="L843" s="150"/>
      <c r="M843" s="154"/>
      <c r="T843" s="155"/>
      <c r="AT843" s="151" t="s">
        <v>164</v>
      </c>
      <c r="AU843" s="151" t="s">
        <v>78</v>
      </c>
      <c r="AV843" s="12" t="s">
        <v>76</v>
      </c>
      <c r="AW843" s="12" t="s">
        <v>31</v>
      </c>
      <c r="AX843" s="12" t="s">
        <v>69</v>
      </c>
      <c r="AY843" s="151" t="s">
        <v>150</v>
      </c>
    </row>
    <row r="844" spans="2:65" s="13" customFormat="1">
      <c r="B844" s="156"/>
      <c r="D844" s="144" t="s">
        <v>164</v>
      </c>
      <c r="E844" s="157" t="s">
        <v>19</v>
      </c>
      <c r="F844" s="158" t="s">
        <v>1025</v>
      </c>
      <c r="H844" s="159">
        <v>4.05</v>
      </c>
      <c r="I844" s="160"/>
      <c r="L844" s="156"/>
      <c r="M844" s="161"/>
      <c r="T844" s="162"/>
      <c r="AT844" s="157" t="s">
        <v>164</v>
      </c>
      <c r="AU844" s="157" t="s">
        <v>78</v>
      </c>
      <c r="AV844" s="13" t="s">
        <v>78</v>
      </c>
      <c r="AW844" s="13" t="s">
        <v>31</v>
      </c>
      <c r="AX844" s="13" t="s">
        <v>69</v>
      </c>
      <c r="AY844" s="157" t="s">
        <v>150</v>
      </c>
    </row>
    <row r="845" spans="2:65" s="14" customFormat="1">
      <c r="B845" s="163"/>
      <c r="D845" s="144" t="s">
        <v>164</v>
      </c>
      <c r="E845" s="164" t="s">
        <v>19</v>
      </c>
      <c r="F845" s="165" t="s">
        <v>171</v>
      </c>
      <c r="H845" s="166">
        <v>751.4</v>
      </c>
      <c r="I845" s="167"/>
      <c r="L845" s="163"/>
      <c r="M845" s="168"/>
      <c r="T845" s="169"/>
      <c r="AT845" s="164" t="s">
        <v>164</v>
      </c>
      <c r="AU845" s="164" t="s">
        <v>78</v>
      </c>
      <c r="AV845" s="14" t="s">
        <v>158</v>
      </c>
      <c r="AW845" s="14" t="s">
        <v>31</v>
      </c>
      <c r="AX845" s="14" t="s">
        <v>76</v>
      </c>
      <c r="AY845" s="164" t="s">
        <v>150</v>
      </c>
    </row>
    <row r="846" spans="2:65" s="1" customFormat="1" ht="24.2" customHeight="1">
      <c r="B846" s="32"/>
      <c r="C846" s="173" t="s">
        <v>1026</v>
      </c>
      <c r="D846" s="173" t="s">
        <v>656</v>
      </c>
      <c r="E846" s="174" t="s">
        <v>1027</v>
      </c>
      <c r="F846" s="175" t="s">
        <v>1028</v>
      </c>
      <c r="G846" s="176" t="s">
        <v>156</v>
      </c>
      <c r="H846" s="177">
        <v>939.25</v>
      </c>
      <c r="I846" s="178"/>
      <c r="J846" s="179">
        <f>ROUND(I846*H846,2)</f>
        <v>0</v>
      </c>
      <c r="K846" s="175" t="s">
        <v>19</v>
      </c>
      <c r="L846" s="180"/>
      <c r="M846" s="181" t="s">
        <v>19</v>
      </c>
      <c r="N846" s="182" t="s">
        <v>40</v>
      </c>
      <c r="P846" s="140">
        <f>O846*H846</f>
        <v>0</v>
      </c>
      <c r="Q846" s="140">
        <v>1.4999999999999999E-4</v>
      </c>
      <c r="R846" s="140">
        <f>Q846*H846</f>
        <v>0.1408875</v>
      </c>
      <c r="S846" s="140">
        <v>0</v>
      </c>
      <c r="T846" s="141">
        <f>S846*H846</f>
        <v>0</v>
      </c>
      <c r="AR846" s="142" t="s">
        <v>456</v>
      </c>
      <c r="AT846" s="142" t="s">
        <v>656</v>
      </c>
      <c r="AU846" s="142" t="s">
        <v>78</v>
      </c>
      <c r="AY846" s="17" t="s">
        <v>150</v>
      </c>
      <c r="BE846" s="143">
        <f>IF(N846="základní",J846,0)</f>
        <v>0</v>
      </c>
      <c r="BF846" s="143">
        <f>IF(N846="snížená",J846,0)</f>
        <v>0</v>
      </c>
      <c r="BG846" s="143">
        <f>IF(N846="zákl. přenesená",J846,0)</f>
        <v>0</v>
      </c>
      <c r="BH846" s="143">
        <f>IF(N846="sníž. přenesená",J846,0)</f>
        <v>0</v>
      </c>
      <c r="BI846" s="143">
        <f>IF(N846="nulová",J846,0)</f>
        <v>0</v>
      </c>
      <c r="BJ846" s="17" t="s">
        <v>76</v>
      </c>
      <c r="BK846" s="143">
        <f>ROUND(I846*H846,2)</f>
        <v>0</v>
      </c>
      <c r="BL846" s="17" t="s">
        <v>289</v>
      </c>
      <c r="BM846" s="142" t="s">
        <v>1029</v>
      </c>
    </row>
    <row r="847" spans="2:65" s="1" customFormat="1">
      <c r="B847" s="32"/>
      <c r="D847" s="144" t="s">
        <v>160</v>
      </c>
      <c r="F847" s="145" t="s">
        <v>1028</v>
      </c>
      <c r="I847" s="146"/>
      <c r="L847" s="32"/>
      <c r="M847" s="147"/>
      <c r="T847" s="53"/>
      <c r="AT847" s="17" t="s">
        <v>160</v>
      </c>
      <c r="AU847" s="17" t="s">
        <v>78</v>
      </c>
    </row>
    <row r="848" spans="2:65" s="13" customFormat="1">
      <c r="B848" s="156"/>
      <c r="D848" s="144" t="s">
        <v>164</v>
      </c>
      <c r="F848" s="158" t="s">
        <v>1030</v>
      </c>
      <c r="H848" s="159">
        <v>939.25</v>
      </c>
      <c r="I848" s="160"/>
      <c r="L848" s="156"/>
      <c r="M848" s="161"/>
      <c r="T848" s="162"/>
      <c r="AT848" s="157" t="s">
        <v>164</v>
      </c>
      <c r="AU848" s="157" t="s">
        <v>78</v>
      </c>
      <c r="AV848" s="13" t="s">
        <v>78</v>
      </c>
      <c r="AW848" s="13" t="s">
        <v>4</v>
      </c>
      <c r="AX848" s="13" t="s">
        <v>76</v>
      </c>
      <c r="AY848" s="157" t="s">
        <v>150</v>
      </c>
    </row>
    <row r="849" spans="2:65" s="1" customFormat="1" ht="21.75" customHeight="1">
      <c r="B849" s="32"/>
      <c r="C849" s="131" t="s">
        <v>1031</v>
      </c>
      <c r="D849" s="131" t="s">
        <v>153</v>
      </c>
      <c r="E849" s="132" t="s">
        <v>1032</v>
      </c>
      <c r="F849" s="133" t="s">
        <v>1033</v>
      </c>
      <c r="G849" s="134" t="s">
        <v>156</v>
      </c>
      <c r="H849" s="135">
        <v>632</v>
      </c>
      <c r="I849" s="136"/>
      <c r="J849" s="137">
        <f>ROUND(I849*H849,2)</f>
        <v>0</v>
      </c>
      <c r="K849" s="133" t="s">
        <v>19</v>
      </c>
      <c r="L849" s="32"/>
      <c r="M849" s="138" t="s">
        <v>19</v>
      </c>
      <c r="N849" s="139" t="s">
        <v>40</v>
      </c>
      <c r="P849" s="140">
        <f>O849*H849</f>
        <v>0</v>
      </c>
      <c r="Q849" s="140">
        <v>2.7999999999999998E-4</v>
      </c>
      <c r="R849" s="140">
        <f>Q849*H849</f>
        <v>0.17695999999999998</v>
      </c>
      <c r="S849" s="140">
        <v>0</v>
      </c>
      <c r="T849" s="141">
        <f>S849*H849</f>
        <v>0</v>
      </c>
      <c r="AR849" s="142" t="s">
        <v>289</v>
      </c>
      <c r="AT849" s="142" t="s">
        <v>153</v>
      </c>
      <c r="AU849" s="142" t="s">
        <v>78</v>
      </c>
      <c r="AY849" s="17" t="s">
        <v>150</v>
      </c>
      <c r="BE849" s="143">
        <f>IF(N849="základní",J849,0)</f>
        <v>0</v>
      </c>
      <c r="BF849" s="143">
        <f>IF(N849="snížená",J849,0)</f>
        <v>0</v>
      </c>
      <c r="BG849" s="143">
        <f>IF(N849="zákl. přenesená",J849,0)</f>
        <v>0</v>
      </c>
      <c r="BH849" s="143">
        <f>IF(N849="sníž. přenesená",J849,0)</f>
        <v>0</v>
      </c>
      <c r="BI849" s="143">
        <f>IF(N849="nulová",J849,0)</f>
        <v>0</v>
      </c>
      <c r="BJ849" s="17" t="s">
        <v>76</v>
      </c>
      <c r="BK849" s="143">
        <f>ROUND(I849*H849,2)</f>
        <v>0</v>
      </c>
      <c r="BL849" s="17" t="s">
        <v>289</v>
      </c>
      <c r="BM849" s="142" t="s">
        <v>1034</v>
      </c>
    </row>
    <row r="850" spans="2:65" s="1" customFormat="1">
      <c r="B850" s="32"/>
      <c r="D850" s="144" t="s">
        <v>160</v>
      </c>
      <c r="F850" s="145" t="s">
        <v>1035</v>
      </c>
      <c r="I850" s="146"/>
      <c r="L850" s="32"/>
      <c r="M850" s="147"/>
      <c r="T850" s="53"/>
      <c r="AT850" s="17" t="s">
        <v>160</v>
      </c>
      <c r="AU850" s="17" t="s">
        <v>78</v>
      </c>
    </row>
    <row r="851" spans="2:65" s="12" customFormat="1">
      <c r="B851" s="150"/>
      <c r="D851" s="144" t="s">
        <v>164</v>
      </c>
      <c r="E851" s="151" t="s">
        <v>19</v>
      </c>
      <c r="F851" s="152" t="s">
        <v>165</v>
      </c>
      <c r="H851" s="151" t="s">
        <v>19</v>
      </c>
      <c r="I851" s="153"/>
      <c r="L851" s="150"/>
      <c r="M851" s="154"/>
      <c r="T851" s="155"/>
      <c r="AT851" s="151" t="s">
        <v>164</v>
      </c>
      <c r="AU851" s="151" t="s">
        <v>78</v>
      </c>
      <c r="AV851" s="12" t="s">
        <v>76</v>
      </c>
      <c r="AW851" s="12" t="s">
        <v>31</v>
      </c>
      <c r="AX851" s="12" t="s">
        <v>69</v>
      </c>
      <c r="AY851" s="151" t="s">
        <v>150</v>
      </c>
    </row>
    <row r="852" spans="2:65" s="12" customFormat="1">
      <c r="B852" s="150"/>
      <c r="D852" s="144" t="s">
        <v>164</v>
      </c>
      <c r="E852" s="151" t="s">
        <v>19</v>
      </c>
      <c r="F852" s="152" t="s">
        <v>969</v>
      </c>
      <c r="H852" s="151" t="s">
        <v>19</v>
      </c>
      <c r="I852" s="153"/>
      <c r="L852" s="150"/>
      <c r="M852" s="154"/>
      <c r="T852" s="155"/>
      <c r="AT852" s="151" t="s">
        <v>164</v>
      </c>
      <c r="AU852" s="151" t="s">
        <v>78</v>
      </c>
      <c r="AV852" s="12" t="s">
        <v>76</v>
      </c>
      <c r="AW852" s="12" t="s">
        <v>31</v>
      </c>
      <c r="AX852" s="12" t="s">
        <v>69</v>
      </c>
      <c r="AY852" s="151" t="s">
        <v>150</v>
      </c>
    </row>
    <row r="853" spans="2:65" s="13" customFormat="1">
      <c r="B853" s="156"/>
      <c r="D853" s="144" t="s">
        <v>164</v>
      </c>
      <c r="E853" s="157" t="s">
        <v>19</v>
      </c>
      <c r="F853" s="158" t="s">
        <v>1017</v>
      </c>
      <c r="H853" s="159">
        <v>75</v>
      </c>
      <c r="I853" s="160"/>
      <c r="L853" s="156"/>
      <c r="M853" s="161"/>
      <c r="T853" s="162"/>
      <c r="AT853" s="157" t="s">
        <v>164</v>
      </c>
      <c r="AU853" s="157" t="s">
        <v>78</v>
      </c>
      <c r="AV853" s="13" t="s">
        <v>78</v>
      </c>
      <c r="AW853" s="13" t="s">
        <v>31</v>
      </c>
      <c r="AX853" s="13" t="s">
        <v>69</v>
      </c>
      <c r="AY853" s="157" t="s">
        <v>150</v>
      </c>
    </row>
    <row r="854" spans="2:65" s="12" customFormat="1">
      <c r="B854" s="150"/>
      <c r="D854" s="144" t="s">
        <v>164</v>
      </c>
      <c r="E854" s="151" t="s">
        <v>19</v>
      </c>
      <c r="F854" s="152" t="s">
        <v>908</v>
      </c>
      <c r="H854" s="151" t="s">
        <v>19</v>
      </c>
      <c r="I854" s="153"/>
      <c r="L854" s="150"/>
      <c r="M854" s="154"/>
      <c r="T854" s="155"/>
      <c r="AT854" s="151" t="s">
        <v>164</v>
      </c>
      <c r="AU854" s="151" t="s">
        <v>78</v>
      </c>
      <c r="AV854" s="12" t="s">
        <v>76</v>
      </c>
      <c r="AW854" s="12" t="s">
        <v>31</v>
      </c>
      <c r="AX854" s="12" t="s">
        <v>69</v>
      </c>
      <c r="AY854" s="151" t="s">
        <v>150</v>
      </c>
    </row>
    <row r="855" spans="2:65" s="13" customFormat="1">
      <c r="B855" s="156"/>
      <c r="D855" s="144" t="s">
        <v>164</v>
      </c>
      <c r="E855" s="157" t="s">
        <v>19</v>
      </c>
      <c r="F855" s="158" t="s">
        <v>1018</v>
      </c>
      <c r="H855" s="159">
        <v>380.8</v>
      </c>
      <c r="I855" s="160"/>
      <c r="L855" s="156"/>
      <c r="M855" s="161"/>
      <c r="T855" s="162"/>
      <c r="AT855" s="157" t="s">
        <v>164</v>
      </c>
      <c r="AU855" s="157" t="s">
        <v>78</v>
      </c>
      <c r="AV855" s="13" t="s">
        <v>78</v>
      </c>
      <c r="AW855" s="13" t="s">
        <v>31</v>
      </c>
      <c r="AX855" s="13" t="s">
        <v>69</v>
      </c>
      <c r="AY855" s="157" t="s">
        <v>150</v>
      </c>
    </row>
    <row r="856" spans="2:65" s="12" customFormat="1">
      <c r="B856" s="150"/>
      <c r="D856" s="144" t="s">
        <v>164</v>
      </c>
      <c r="E856" s="151" t="s">
        <v>19</v>
      </c>
      <c r="F856" s="152" t="s">
        <v>910</v>
      </c>
      <c r="H856" s="151" t="s">
        <v>19</v>
      </c>
      <c r="I856" s="153"/>
      <c r="L856" s="150"/>
      <c r="M856" s="154"/>
      <c r="T856" s="155"/>
      <c r="AT856" s="151" t="s">
        <v>164</v>
      </c>
      <c r="AU856" s="151" t="s">
        <v>78</v>
      </c>
      <c r="AV856" s="12" t="s">
        <v>76</v>
      </c>
      <c r="AW856" s="12" t="s">
        <v>31</v>
      </c>
      <c r="AX856" s="12" t="s">
        <v>69</v>
      </c>
      <c r="AY856" s="151" t="s">
        <v>150</v>
      </c>
    </row>
    <row r="857" spans="2:65" s="13" customFormat="1">
      <c r="B857" s="156"/>
      <c r="D857" s="144" t="s">
        <v>164</v>
      </c>
      <c r="E857" s="157" t="s">
        <v>19</v>
      </c>
      <c r="F857" s="158" t="s">
        <v>1019</v>
      </c>
      <c r="H857" s="159">
        <v>169</v>
      </c>
      <c r="I857" s="160"/>
      <c r="L857" s="156"/>
      <c r="M857" s="161"/>
      <c r="T857" s="162"/>
      <c r="AT857" s="157" t="s">
        <v>164</v>
      </c>
      <c r="AU857" s="157" t="s">
        <v>78</v>
      </c>
      <c r="AV857" s="13" t="s">
        <v>78</v>
      </c>
      <c r="AW857" s="13" t="s">
        <v>31</v>
      </c>
      <c r="AX857" s="13" t="s">
        <v>69</v>
      </c>
      <c r="AY857" s="157" t="s">
        <v>150</v>
      </c>
    </row>
    <row r="858" spans="2:65" s="12" customFormat="1">
      <c r="B858" s="150"/>
      <c r="D858" s="144" t="s">
        <v>164</v>
      </c>
      <c r="E858" s="151" t="s">
        <v>19</v>
      </c>
      <c r="F858" s="152" t="s">
        <v>912</v>
      </c>
      <c r="H858" s="151" t="s">
        <v>19</v>
      </c>
      <c r="I858" s="153"/>
      <c r="L858" s="150"/>
      <c r="M858" s="154"/>
      <c r="T858" s="155"/>
      <c r="AT858" s="151" t="s">
        <v>164</v>
      </c>
      <c r="AU858" s="151" t="s">
        <v>78</v>
      </c>
      <c r="AV858" s="12" t="s">
        <v>76</v>
      </c>
      <c r="AW858" s="12" t="s">
        <v>31</v>
      </c>
      <c r="AX858" s="12" t="s">
        <v>69</v>
      </c>
      <c r="AY858" s="151" t="s">
        <v>150</v>
      </c>
    </row>
    <row r="859" spans="2:65" s="13" customFormat="1">
      <c r="B859" s="156"/>
      <c r="D859" s="144" t="s">
        <v>164</v>
      </c>
      <c r="E859" s="157" t="s">
        <v>19</v>
      </c>
      <c r="F859" s="158" t="s">
        <v>1020</v>
      </c>
      <c r="H859" s="159">
        <v>7.2</v>
      </c>
      <c r="I859" s="160"/>
      <c r="L859" s="156"/>
      <c r="M859" s="161"/>
      <c r="T859" s="162"/>
      <c r="AT859" s="157" t="s">
        <v>164</v>
      </c>
      <c r="AU859" s="157" t="s">
        <v>78</v>
      </c>
      <c r="AV859" s="13" t="s">
        <v>78</v>
      </c>
      <c r="AW859" s="13" t="s">
        <v>31</v>
      </c>
      <c r="AX859" s="13" t="s">
        <v>69</v>
      </c>
      <c r="AY859" s="157" t="s">
        <v>150</v>
      </c>
    </row>
    <row r="860" spans="2:65" s="14" customFormat="1">
      <c r="B860" s="163"/>
      <c r="D860" s="144" t="s">
        <v>164</v>
      </c>
      <c r="E860" s="164" t="s">
        <v>19</v>
      </c>
      <c r="F860" s="165" t="s">
        <v>171</v>
      </c>
      <c r="H860" s="166">
        <v>632</v>
      </c>
      <c r="I860" s="167"/>
      <c r="L860" s="163"/>
      <c r="M860" s="168"/>
      <c r="T860" s="169"/>
      <c r="AT860" s="164" t="s">
        <v>164</v>
      </c>
      <c r="AU860" s="164" t="s">
        <v>78</v>
      </c>
      <c r="AV860" s="14" t="s">
        <v>158</v>
      </c>
      <c r="AW860" s="14" t="s">
        <v>31</v>
      </c>
      <c r="AX860" s="14" t="s">
        <v>76</v>
      </c>
      <c r="AY860" s="164" t="s">
        <v>150</v>
      </c>
    </row>
    <row r="861" spans="2:65" s="1" customFormat="1" ht="16.5" customHeight="1">
      <c r="B861" s="32"/>
      <c r="C861" s="131" t="s">
        <v>1036</v>
      </c>
      <c r="D861" s="131" t="s">
        <v>153</v>
      </c>
      <c r="E861" s="132" t="s">
        <v>1037</v>
      </c>
      <c r="F861" s="133" t="s">
        <v>1038</v>
      </c>
      <c r="G861" s="134" t="s">
        <v>156</v>
      </c>
      <c r="H861" s="135">
        <v>119.4</v>
      </c>
      <c r="I861" s="136"/>
      <c r="J861" s="137">
        <f>ROUND(I861*H861,2)</f>
        <v>0</v>
      </c>
      <c r="K861" s="133" t="s">
        <v>19</v>
      </c>
      <c r="L861" s="32"/>
      <c r="M861" s="138" t="s">
        <v>19</v>
      </c>
      <c r="N861" s="139" t="s">
        <v>40</v>
      </c>
      <c r="P861" s="140">
        <f>O861*H861</f>
        <v>0</v>
      </c>
      <c r="Q861" s="140">
        <v>5.0000000000000001E-4</v>
      </c>
      <c r="R861" s="140">
        <f>Q861*H861</f>
        <v>5.9700000000000003E-2</v>
      </c>
      <c r="S861" s="140">
        <v>0</v>
      </c>
      <c r="T861" s="141">
        <f>S861*H861</f>
        <v>0</v>
      </c>
      <c r="AR861" s="142" t="s">
        <v>289</v>
      </c>
      <c r="AT861" s="142" t="s">
        <v>153</v>
      </c>
      <c r="AU861" s="142" t="s">
        <v>78</v>
      </c>
      <c r="AY861" s="17" t="s">
        <v>150</v>
      </c>
      <c r="BE861" s="143">
        <f>IF(N861="základní",J861,0)</f>
        <v>0</v>
      </c>
      <c r="BF861" s="143">
        <f>IF(N861="snížená",J861,0)</f>
        <v>0</v>
      </c>
      <c r="BG861" s="143">
        <f>IF(N861="zákl. přenesená",J861,0)</f>
        <v>0</v>
      </c>
      <c r="BH861" s="143">
        <f>IF(N861="sníž. přenesená",J861,0)</f>
        <v>0</v>
      </c>
      <c r="BI861" s="143">
        <f>IF(N861="nulová",J861,0)</f>
        <v>0</v>
      </c>
      <c r="BJ861" s="17" t="s">
        <v>76</v>
      </c>
      <c r="BK861" s="143">
        <f>ROUND(I861*H861,2)</f>
        <v>0</v>
      </c>
      <c r="BL861" s="17" t="s">
        <v>289</v>
      </c>
      <c r="BM861" s="142" t="s">
        <v>1039</v>
      </c>
    </row>
    <row r="862" spans="2:65" s="1" customFormat="1">
      <c r="B862" s="32"/>
      <c r="D862" s="144" t="s">
        <v>160</v>
      </c>
      <c r="F862" s="145" t="s">
        <v>1040</v>
      </c>
      <c r="I862" s="146"/>
      <c r="L862" s="32"/>
      <c r="M862" s="147"/>
      <c r="T862" s="53"/>
      <c r="AT862" s="17" t="s">
        <v>160</v>
      </c>
      <c r="AU862" s="17" t="s">
        <v>78</v>
      </c>
    </row>
    <row r="863" spans="2:65" s="12" customFormat="1">
      <c r="B863" s="150"/>
      <c r="D863" s="144" t="s">
        <v>164</v>
      </c>
      <c r="E863" s="151" t="s">
        <v>19</v>
      </c>
      <c r="F863" s="152" t="s">
        <v>165</v>
      </c>
      <c r="H863" s="151" t="s">
        <v>19</v>
      </c>
      <c r="I863" s="153"/>
      <c r="L863" s="150"/>
      <c r="M863" s="154"/>
      <c r="T863" s="155"/>
      <c r="AT863" s="151" t="s">
        <v>164</v>
      </c>
      <c r="AU863" s="151" t="s">
        <v>78</v>
      </c>
      <c r="AV863" s="12" t="s">
        <v>76</v>
      </c>
      <c r="AW863" s="12" t="s">
        <v>31</v>
      </c>
      <c r="AX863" s="12" t="s">
        <v>69</v>
      </c>
      <c r="AY863" s="151" t="s">
        <v>150</v>
      </c>
    </row>
    <row r="864" spans="2:65" s="12" customFormat="1">
      <c r="B864" s="150"/>
      <c r="D864" s="144" t="s">
        <v>164</v>
      </c>
      <c r="E864" s="151" t="s">
        <v>19</v>
      </c>
      <c r="F864" s="152" t="s">
        <v>969</v>
      </c>
      <c r="H864" s="151" t="s">
        <v>19</v>
      </c>
      <c r="I864" s="153"/>
      <c r="L864" s="150"/>
      <c r="M864" s="154"/>
      <c r="T864" s="155"/>
      <c r="AT864" s="151" t="s">
        <v>164</v>
      </c>
      <c r="AU864" s="151" t="s">
        <v>78</v>
      </c>
      <c r="AV864" s="12" t="s">
        <v>76</v>
      </c>
      <c r="AW864" s="12" t="s">
        <v>31</v>
      </c>
      <c r="AX864" s="12" t="s">
        <v>69</v>
      </c>
      <c r="AY864" s="151" t="s">
        <v>150</v>
      </c>
    </row>
    <row r="865" spans="2:65" s="13" customFormat="1">
      <c r="B865" s="156"/>
      <c r="D865" s="144" t="s">
        <v>164</v>
      </c>
      <c r="E865" s="157" t="s">
        <v>19</v>
      </c>
      <c r="F865" s="158" t="s">
        <v>1022</v>
      </c>
      <c r="H865" s="159">
        <v>19.75</v>
      </c>
      <c r="I865" s="160"/>
      <c r="L865" s="156"/>
      <c r="M865" s="161"/>
      <c r="T865" s="162"/>
      <c r="AT865" s="157" t="s">
        <v>164</v>
      </c>
      <c r="AU865" s="157" t="s">
        <v>78</v>
      </c>
      <c r="AV865" s="13" t="s">
        <v>78</v>
      </c>
      <c r="AW865" s="13" t="s">
        <v>31</v>
      </c>
      <c r="AX865" s="13" t="s">
        <v>69</v>
      </c>
      <c r="AY865" s="157" t="s">
        <v>150</v>
      </c>
    </row>
    <row r="866" spans="2:65" s="12" customFormat="1">
      <c r="B866" s="150"/>
      <c r="D866" s="144" t="s">
        <v>164</v>
      </c>
      <c r="E866" s="151" t="s">
        <v>19</v>
      </c>
      <c r="F866" s="152" t="s">
        <v>908</v>
      </c>
      <c r="H866" s="151" t="s">
        <v>19</v>
      </c>
      <c r="I866" s="153"/>
      <c r="L866" s="150"/>
      <c r="M866" s="154"/>
      <c r="T866" s="155"/>
      <c r="AT866" s="151" t="s">
        <v>164</v>
      </c>
      <c r="AU866" s="151" t="s">
        <v>78</v>
      </c>
      <c r="AV866" s="12" t="s">
        <v>76</v>
      </c>
      <c r="AW866" s="12" t="s">
        <v>31</v>
      </c>
      <c r="AX866" s="12" t="s">
        <v>69</v>
      </c>
      <c r="AY866" s="151" t="s">
        <v>150</v>
      </c>
    </row>
    <row r="867" spans="2:65" s="13" customFormat="1">
      <c r="B867" s="156"/>
      <c r="D867" s="144" t="s">
        <v>164</v>
      </c>
      <c r="E867" s="157" t="s">
        <v>19</v>
      </c>
      <c r="F867" s="158" t="s">
        <v>1023</v>
      </c>
      <c r="H867" s="159">
        <v>72.08</v>
      </c>
      <c r="I867" s="160"/>
      <c r="L867" s="156"/>
      <c r="M867" s="161"/>
      <c r="T867" s="162"/>
      <c r="AT867" s="157" t="s">
        <v>164</v>
      </c>
      <c r="AU867" s="157" t="s">
        <v>78</v>
      </c>
      <c r="AV867" s="13" t="s">
        <v>78</v>
      </c>
      <c r="AW867" s="13" t="s">
        <v>31</v>
      </c>
      <c r="AX867" s="13" t="s">
        <v>69</v>
      </c>
      <c r="AY867" s="157" t="s">
        <v>150</v>
      </c>
    </row>
    <row r="868" spans="2:65" s="12" customFormat="1">
      <c r="B868" s="150"/>
      <c r="D868" s="144" t="s">
        <v>164</v>
      </c>
      <c r="E868" s="151" t="s">
        <v>19</v>
      </c>
      <c r="F868" s="152" t="s">
        <v>910</v>
      </c>
      <c r="H868" s="151" t="s">
        <v>19</v>
      </c>
      <c r="I868" s="153"/>
      <c r="L868" s="150"/>
      <c r="M868" s="154"/>
      <c r="T868" s="155"/>
      <c r="AT868" s="151" t="s">
        <v>164</v>
      </c>
      <c r="AU868" s="151" t="s">
        <v>78</v>
      </c>
      <c r="AV868" s="12" t="s">
        <v>76</v>
      </c>
      <c r="AW868" s="12" t="s">
        <v>31</v>
      </c>
      <c r="AX868" s="12" t="s">
        <v>69</v>
      </c>
      <c r="AY868" s="151" t="s">
        <v>150</v>
      </c>
    </row>
    <row r="869" spans="2:65" s="13" customFormat="1">
      <c r="B869" s="156"/>
      <c r="D869" s="144" t="s">
        <v>164</v>
      </c>
      <c r="E869" s="157" t="s">
        <v>19</v>
      </c>
      <c r="F869" s="158" t="s">
        <v>1024</v>
      </c>
      <c r="H869" s="159">
        <v>23.52</v>
      </c>
      <c r="I869" s="160"/>
      <c r="L869" s="156"/>
      <c r="M869" s="161"/>
      <c r="T869" s="162"/>
      <c r="AT869" s="157" t="s">
        <v>164</v>
      </c>
      <c r="AU869" s="157" t="s">
        <v>78</v>
      </c>
      <c r="AV869" s="13" t="s">
        <v>78</v>
      </c>
      <c r="AW869" s="13" t="s">
        <v>31</v>
      </c>
      <c r="AX869" s="13" t="s">
        <v>69</v>
      </c>
      <c r="AY869" s="157" t="s">
        <v>150</v>
      </c>
    </row>
    <row r="870" spans="2:65" s="12" customFormat="1">
      <c r="B870" s="150"/>
      <c r="D870" s="144" t="s">
        <v>164</v>
      </c>
      <c r="E870" s="151" t="s">
        <v>19</v>
      </c>
      <c r="F870" s="152" t="s">
        <v>912</v>
      </c>
      <c r="H870" s="151" t="s">
        <v>19</v>
      </c>
      <c r="I870" s="153"/>
      <c r="L870" s="150"/>
      <c r="M870" s="154"/>
      <c r="T870" s="155"/>
      <c r="AT870" s="151" t="s">
        <v>164</v>
      </c>
      <c r="AU870" s="151" t="s">
        <v>78</v>
      </c>
      <c r="AV870" s="12" t="s">
        <v>76</v>
      </c>
      <c r="AW870" s="12" t="s">
        <v>31</v>
      </c>
      <c r="AX870" s="12" t="s">
        <v>69</v>
      </c>
      <c r="AY870" s="151" t="s">
        <v>150</v>
      </c>
    </row>
    <row r="871" spans="2:65" s="13" customFormat="1">
      <c r="B871" s="156"/>
      <c r="D871" s="144" t="s">
        <v>164</v>
      </c>
      <c r="E871" s="157" t="s">
        <v>19</v>
      </c>
      <c r="F871" s="158" t="s">
        <v>1025</v>
      </c>
      <c r="H871" s="159">
        <v>4.05</v>
      </c>
      <c r="I871" s="160"/>
      <c r="L871" s="156"/>
      <c r="M871" s="161"/>
      <c r="T871" s="162"/>
      <c r="AT871" s="157" t="s">
        <v>164</v>
      </c>
      <c r="AU871" s="157" t="s">
        <v>78</v>
      </c>
      <c r="AV871" s="13" t="s">
        <v>78</v>
      </c>
      <c r="AW871" s="13" t="s">
        <v>31</v>
      </c>
      <c r="AX871" s="13" t="s">
        <v>69</v>
      </c>
      <c r="AY871" s="157" t="s">
        <v>150</v>
      </c>
    </row>
    <row r="872" spans="2:65" s="14" customFormat="1">
      <c r="B872" s="163"/>
      <c r="D872" s="144" t="s">
        <v>164</v>
      </c>
      <c r="E872" s="164" t="s">
        <v>19</v>
      </c>
      <c r="F872" s="165" t="s">
        <v>171</v>
      </c>
      <c r="H872" s="166">
        <v>119.4</v>
      </c>
      <c r="I872" s="167"/>
      <c r="L872" s="163"/>
      <c r="M872" s="168"/>
      <c r="T872" s="169"/>
      <c r="AT872" s="164" t="s">
        <v>164</v>
      </c>
      <c r="AU872" s="164" t="s">
        <v>78</v>
      </c>
      <c r="AV872" s="14" t="s">
        <v>158</v>
      </c>
      <c r="AW872" s="14" t="s">
        <v>31</v>
      </c>
      <c r="AX872" s="14" t="s">
        <v>76</v>
      </c>
      <c r="AY872" s="164" t="s">
        <v>150</v>
      </c>
    </row>
    <row r="873" spans="2:65" s="1" customFormat="1" ht="16.5" customHeight="1">
      <c r="B873" s="32"/>
      <c r="C873" s="173" t="s">
        <v>1041</v>
      </c>
      <c r="D873" s="173" t="s">
        <v>656</v>
      </c>
      <c r="E873" s="174" t="s">
        <v>1042</v>
      </c>
      <c r="F873" s="175" t="s">
        <v>1043</v>
      </c>
      <c r="G873" s="176" t="s">
        <v>156</v>
      </c>
      <c r="H873" s="177">
        <v>939.25</v>
      </c>
      <c r="I873" s="178"/>
      <c r="J873" s="179">
        <f>ROUND(I873*H873,2)</f>
        <v>0</v>
      </c>
      <c r="K873" s="175" t="s">
        <v>157</v>
      </c>
      <c r="L873" s="180"/>
      <c r="M873" s="181" t="s">
        <v>19</v>
      </c>
      <c r="N873" s="182" t="s">
        <v>40</v>
      </c>
      <c r="P873" s="140">
        <f>O873*H873</f>
        <v>0</v>
      </c>
      <c r="Q873" s="140">
        <v>1.9E-3</v>
      </c>
      <c r="R873" s="140">
        <f>Q873*H873</f>
        <v>1.784575</v>
      </c>
      <c r="S873" s="140">
        <v>0</v>
      </c>
      <c r="T873" s="141">
        <f>S873*H873</f>
        <v>0</v>
      </c>
      <c r="AR873" s="142" t="s">
        <v>456</v>
      </c>
      <c r="AT873" s="142" t="s">
        <v>656</v>
      </c>
      <c r="AU873" s="142" t="s">
        <v>78</v>
      </c>
      <c r="AY873" s="17" t="s">
        <v>150</v>
      </c>
      <c r="BE873" s="143">
        <f>IF(N873="základní",J873,0)</f>
        <v>0</v>
      </c>
      <c r="BF873" s="143">
        <f>IF(N873="snížená",J873,0)</f>
        <v>0</v>
      </c>
      <c r="BG873" s="143">
        <f>IF(N873="zákl. přenesená",J873,0)</f>
        <v>0</v>
      </c>
      <c r="BH873" s="143">
        <f>IF(N873="sníž. přenesená",J873,0)</f>
        <v>0</v>
      </c>
      <c r="BI873" s="143">
        <f>IF(N873="nulová",J873,0)</f>
        <v>0</v>
      </c>
      <c r="BJ873" s="17" t="s">
        <v>76</v>
      </c>
      <c r="BK873" s="143">
        <f>ROUND(I873*H873,2)</f>
        <v>0</v>
      </c>
      <c r="BL873" s="17" t="s">
        <v>289</v>
      </c>
      <c r="BM873" s="142" t="s">
        <v>1044</v>
      </c>
    </row>
    <row r="874" spans="2:65" s="1" customFormat="1">
      <c r="B874" s="32"/>
      <c r="D874" s="144" t="s">
        <v>160</v>
      </c>
      <c r="F874" s="145" t="s">
        <v>1043</v>
      </c>
      <c r="I874" s="146"/>
      <c r="L874" s="32"/>
      <c r="M874" s="147"/>
      <c r="T874" s="53"/>
      <c r="AT874" s="17" t="s">
        <v>160</v>
      </c>
      <c r="AU874" s="17" t="s">
        <v>78</v>
      </c>
    </row>
    <row r="875" spans="2:65" s="13" customFormat="1">
      <c r="B875" s="156"/>
      <c r="D875" s="144" t="s">
        <v>164</v>
      </c>
      <c r="E875" s="157" t="s">
        <v>19</v>
      </c>
      <c r="F875" s="158" t="s">
        <v>1045</v>
      </c>
      <c r="H875" s="159">
        <v>751.4</v>
      </c>
      <c r="I875" s="160"/>
      <c r="L875" s="156"/>
      <c r="M875" s="161"/>
      <c r="T875" s="162"/>
      <c r="AT875" s="157" t="s">
        <v>164</v>
      </c>
      <c r="AU875" s="157" t="s">
        <v>78</v>
      </c>
      <c r="AV875" s="13" t="s">
        <v>78</v>
      </c>
      <c r="AW875" s="13" t="s">
        <v>31</v>
      </c>
      <c r="AX875" s="13" t="s">
        <v>76</v>
      </c>
      <c r="AY875" s="157" t="s">
        <v>150</v>
      </c>
    </row>
    <row r="876" spans="2:65" s="13" customFormat="1">
      <c r="B876" s="156"/>
      <c r="D876" s="144" t="s">
        <v>164</v>
      </c>
      <c r="F876" s="158" t="s">
        <v>1030</v>
      </c>
      <c r="H876" s="159">
        <v>939.25</v>
      </c>
      <c r="I876" s="160"/>
      <c r="L876" s="156"/>
      <c r="M876" s="161"/>
      <c r="T876" s="162"/>
      <c r="AT876" s="157" t="s">
        <v>164</v>
      </c>
      <c r="AU876" s="157" t="s">
        <v>78</v>
      </c>
      <c r="AV876" s="13" t="s">
        <v>78</v>
      </c>
      <c r="AW876" s="13" t="s">
        <v>4</v>
      </c>
      <c r="AX876" s="13" t="s">
        <v>76</v>
      </c>
      <c r="AY876" s="157" t="s">
        <v>150</v>
      </c>
    </row>
    <row r="877" spans="2:65" s="1" customFormat="1" ht="16.5" customHeight="1">
      <c r="B877" s="32"/>
      <c r="C877" s="131" t="s">
        <v>1046</v>
      </c>
      <c r="D877" s="131" t="s">
        <v>153</v>
      </c>
      <c r="E877" s="132" t="s">
        <v>1047</v>
      </c>
      <c r="F877" s="133" t="s">
        <v>1048</v>
      </c>
      <c r="G877" s="134" t="s">
        <v>405</v>
      </c>
      <c r="H877" s="135">
        <v>8.5649999999999995</v>
      </c>
      <c r="I877" s="136"/>
      <c r="J877" s="137">
        <f>ROUND(I877*H877,2)</f>
        <v>0</v>
      </c>
      <c r="K877" s="133" t="s">
        <v>157</v>
      </c>
      <c r="L877" s="32"/>
      <c r="M877" s="138" t="s">
        <v>19</v>
      </c>
      <c r="N877" s="139" t="s">
        <v>40</v>
      </c>
      <c r="P877" s="140">
        <f>O877*H877</f>
        <v>0</v>
      </c>
      <c r="Q877" s="140">
        <v>0</v>
      </c>
      <c r="R877" s="140">
        <f>Q877*H877</f>
        <v>0</v>
      </c>
      <c r="S877" s="140">
        <v>0</v>
      </c>
      <c r="T877" s="141">
        <f>S877*H877</f>
        <v>0</v>
      </c>
      <c r="AR877" s="142" t="s">
        <v>289</v>
      </c>
      <c r="AT877" s="142" t="s">
        <v>153</v>
      </c>
      <c r="AU877" s="142" t="s">
        <v>78</v>
      </c>
      <c r="AY877" s="17" t="s">
        <v>150</v>
      </c>
      <c r="BE877" s="143">
        <f>IF(N877="základní",J877,0)</f>
        <v>0</v>
      </c>
      <c r="BF877" s="143">
        <f>IF(N877="snížená",J877,0)</f>
        <v>0</v>
      </c>
      <c r="BG877" s="143">
        <f>IF(N877="zákl. přenesená",J877,0)</f>
        <v>0</v>
      </c>
      <c r="BH877" s="143">
        <f>IF(N877="sníž. přenesená",J877,0)</f>
        <v>0</v>
      </c>
      <c r="BI877" s="143">
        <f>IF(N877="nulová",J877,0)</f>
        <v>0</v>
      </c>
      <c r="BJ877" s="17" t="s">
        <v>76</v>
      </c>
      <c r="BK877" s="143">
        <f>ROUND(I877*H877,2)</f>
        <v>0</v>
      </c>
      <c r="BL877" s="17" t="s">
        <v>289</v>
      </c>
      <c r="BM877" s="142" t="s">
        <v>1049</v>
      </c>
    </row>
    <row r="878" spans="2:65" s="1" customFormat="1">
      <c r="B878" s="32"/>
      <c r="D878" s="144" t="s">
        <v>160</v>
      </c>
      <c r="F878" s="145" t="s">
        <v>1050</v>
      </c>
      <c r="I878" s="146"/>
      <c r="L878" s="32"/>
      <c r="M878" s="147"/>
      <c r="T878" s="53"/>
      <c r="AT878" s="17" t="s">
        <v>160</v>
      </c>
      <c r="AU878" s="17" t="s">
        <v>78</v>
      </c>
    </row>
    <row r="879" spans="2:65" s="1" customFormat="1">
      <c r="B879" s="32"/>
      <c r="D879" s="148" t="s">
        <v>162</v>
      </c>
      <c r="F879" s="149" t="s">
        <v>1051</v>
      </c>
      <c r="I879" s="146"/>
      <c r="L879" s="32"/>
      <c r="M879" s="147"/>
      <c r="T879" s="53"/>
      <c r="AT879" s="17" t="s">
        <v>162</v>
      </c>
      <c r="AU879" s="17" t="s">
        <v>78</v>
      </c>
    </row>
    <row r="880" spans="2:65" s="11" customFormat="1" ht="22.9" customHeight="1">
      <c r="B880" s="119"/>
      <c r="D880" s="120" t="s">
        <v>68</v>
      </c>
      <c r="E880" s="129" t="s">
        <v>488</v>
      </c>
      <c r="F880" s="129" t="s">
        <v>489</v>
      </c>
      <c r="I880" s="122"/>
      <c r="J880" s="130">
        <f>BK880</f>
        <v>0</v>
      </c>
      <c r="L880" s="119"/>
      <c r="M880" s="124"/>
      <c r="P880" s="125">
        <f>SUM(P881:P1092)</f>
        <v>0</v>
      </c>
      <c r="R880" s="125">
        <f>SUM(R881:R1092)</f>
        <v>16.251087980000001</v>
      </c>
      <c r="T880" s="126">
        <f>SUM(T881:T1092)</f>
        <v>0</v>
      </c>
      <c r="AR880" s="120" t="s">
        <v>78</v>
      </c>
      <c r="AT880" s="127" t="s">
        <v>68</v>
      </c>
      <c r="AU880" s="127" t="s">
        <v>76</v>
      </c>
      <c r="AY880" s="120" t="s">
        <v>150</v>
      </c>
      <c r="BK880" s="128">
        <f>SUM(BK881:BK1092)</f>
        <v>0</v>
      </c>
    </row>
    <row r="881" spans="2:65" s="1" customFormat="1" ht="24.2" customHeight="1">
      <c r="B881" s="32"/>
      <c r="C881" s="131" t="s">
        <v>1052</v>
      </c>
      <c r="D881" s="131" t="s">
        <v>153</v>
      </c>
      <c r="E881" s="132" t="s">
        <v>1053</v>
      </c>
      <c r="F881" s="133" t="s">
        <v>1054</v>
      </c>
      <c r="G881" s="134" t="s">
        <v>156</v>
      </c>
      <c r="H881" s="135">
        <v>155.97</v>
      </c>
      <c r="I881" s="136"/>
      <c r="J881" s="137">
        <f>ROUND(I881*H881,2)</f>
        <v>0</v>
      </c>
      <c r="K881" s="133" t="s">
        <v>157</v>
      </c>
      <c r="L881" s="32"/>
      <c r="M881" s="138" t="s">
        <v>19</v>
      </c>
      <c r="N881" s="139" t="s">
        <v>40</v>
      </c>
      <c r="P881" s="140">
        <f>O881*H881</f>
        <v>0</v>
      </c>
      <c r="Q881" s="140">
        <v>6.1199999999999996E-3</v>
      </c>
      <c r="R881" s="140">
        <f>Q881*H881</f>
        <v>0.95453639999999995</v>
      </c>
      <c r="S881" s="140">
        <v>0</v>
      </c>
      <c r="T881" s="141">
        <f>S881*H881</f>
        <v>0</v>
      </c>
      <c r="AR881" s="142" t="s">
        <v>289</v>
      </c>
      <c r="AT881" s="142" t="s">
        <v>153</v>
      </c>
      <c r="AU881" s="142" t="s">
        <v>78</v>
      </c>
      <c r="AY881" s="17" t="s">
        <v>150</v>
      </c>
      <c r="BE881" s="143">
        <f>IF(N881="základní",J881,0)</f>
        <v>0</v>
      </c>
      <c r="BF881" s="143">
        <f>IF(N881="snížená",J881,0)</f>
        <v>0</v>
      </c>
      <c r="BG881" s="143">
        <f>IF(N881="zákl. přenesená",J881,0)</f>
        <v>0</v>
      </c>
      <c r="BH881" s="143">
        <f>IF(N881="sníž. přenesená",J881,0)</f>
        <v>0</v>
      </c>
      <c r="BI881" s="143">
        <f>IF(N881="nulová",J881,0)</f>
        <v>0</v>
      </c>
      <c r="BJ881" s="17" t="s">
        <v>76</v>
      </c>
      <c r="BK881" s="143">
        <f>ROUND(I881*H881,2)</f>
        <v>0</v>
      </c>
      <c r="BL881" s="17" t="s">
        <v>289</v>
      </c>
      <c r="BM881" s="142" t="s">
        <v>1055</v>
      </c>
    </row>
    <row r="882" spans="2:65" s="1" customFormat="1">
      <c r="B882" s="32"/>
      <c r="D882" s="144" t="s">
        <v>160</v>
      </c>
      <c r="F882" s="145" t="s">
        <v>1056</v>
      </c>
      <c r="I882" s="146"/>
      <c r="L882" s="32"/>
      <c r="M882" s="147"/>
      <c r="T882" s="53"/>
      <c r="AT882" s="17" t="s">
        <v>160</v>
      </c>
      <c r="AU882" s="17" t="s">
        <v>78</v>
      </c>
    </row>
    <row r="883" spans="2:65" s="1" customFormat="1">
      <c r="B883" s="32"/>
      <c r="D883" s="148" t="s">
        <v>162</v>
      </c>
      <c r="F883" s="149" t="s">
        <v>1057</v>
      </c>
      <c r="I883" s="146"/>
      <c r="L883" s="32"/>
      <c r="M883" s="147"/>
      <c r="T883" s="53"/>
      <c r="AT883" s="17" t="s">
        <v>162</v>
      </c>
      <c r="AU883" s="17" t="s">
        <v>78</v>
      </c>
    </row>
    <row r="884" spans="2:65" s="12" customFormat="1">
      <c r="B884" s="150"/>
      <c r="D884" s="144" t="s">
        <v>164</v>
      </c>
      <c r="E884" s="151" t="s">
        <v>19</v>
      </c>
      <c r="F884" s="152" t="s">
        <v>165</v>
      </c>
      <c r="H884" s="151" t="s">
        <v>19</v>
      </c>
      <c r="I884" s="153"/>
      <c r="L884" s="150"/>
      <c r="M884" s="154"/>
      <c r="T884" s="155"/>
      <c r="AT884" s="151" t="s">
        <v>164</v>
      </c>
      <c r="AU884" s="151" t="s">
        <v>78</v>
      </c>
      <c r="AV884" s="12" t="s">
        <v>76</v>
      </c>
      <c r="AW884" s="12" t="s">
        <v>31</v>
      </c>
      <c r="AX884" s="12" t="s">
        <v>69</v>
      </c>
      <c r="AY884" s="151" t="s">
        <v>150</v>
      </c>
    </row>
    <row r="885" spans="2:65" s="12" customFormat="1">
      <c r="B885" s="150"/>
      <c r="D885" s="144" t="s">
        <v>164</v>
      </c>
      <c r="E885" s="151" t="s">
        <v>19</v>
      </c>
      <c r="F885" s="152" t="s">
        <v>718</v>
      </c>
      <c r="H885" s="151" t="s">
        <v>19</v>
      </c>
      <c r="I885" s="153"/>
      <c r="L885" s="150"/>
      <c r="M885" s="154"/>
      <c r="T885" s="155"/>
      <c r="AT885" s="151" t="s">
        <v>164</v>
      </c>
      <c r="AU885" s="151" t="s">
        <v>78</v>
      </c>
      <c r="AV885" s="12" t="s">
        <v>76</v>
      </c>
      <c r="AW885" s="12" t="s">
        <v>31</v>
      </c>
      <c r="AX885" s="12" t="s">
        <v>69</v>
      </c>
      <c r="AY885" s="151" t="s">
        <v>150</v>
      </c>
    </row>
    <row r="886" spans="2:65" s="13" customFormat="1">
      <c r="B886" s="156"/>
      <c r="D886" s="144" t="s">
        <v>164</v>
      </c>
      <c r="E886" s="157" t="s">
        <v>19</v>
      </c>
      <c r="F886" s="158" t="s">
        <v>719</v>
      </c>
      <c r="H886" s="159">
        <v>16.8</v>
      </c>
      <c r="I886" s="160"/>
      <c r="L886" s="156"/>
      <c r="M886" s="161"/>
      <c r="T886" s="162"/>
      <c r="AT886" s="157" t="s">
        <v>164</v>
      </c>
      <c r="AU886" s="157" t="s">
        <v>78</v>
      </c>
      <c r="AV886" s="13" t="s">
        <v>78</v>
      </c>
      <c r="AW886" s="13" t="s">
        <v>31</v>
      </c>
      <c r="AX886" s="13" t="s">
        <v>69</v>
      </c>
      <c r="AY886" s="157" t="s">
        <v>150</v>
      </c>
    </row>
    <row r="887" spans="2:65" s="13" customFormat="1">
      <c r="B887" s="156"/>
      <c r="D887" s="144" t="s">
        <v>164</v>
      </c>
      <c r="E887" s="157" t="s">
        <v>19</v>
      </c>
      <c r="F887" s="158" t="s">
        <v>720</v>
      </c>
      <c r="H887" s="159">
        <v>23.16</v>
      </c>
      <c r="I887" s="160"/>
      <c r="L887" s="156"/>
      <c r="M887" s="161"/>
      <c r="T887" s="162"/>
      <c r="AT887" s="157" t="s">
        <v>164</v>
      </c>
      <c r="AU887" s="157" t="s">
        <v>78</v>
      </c>
      <c r="AV887" s="13" t="s">
        <v>78</v>
      </c>
      <c r="AW887" s="13" t="s">
        <v>31</v>
      </c>
      <c r="AX887" s="13" t="s">
        <v>69</v>
      </c>
      <c r="AY887" s="157" t="s">
        <v>150</v>
      </c>
    </row>
    <row r="888" spans="2:65" s="13" customFormat="1">
      <c r="B888" s="156"/>
      <c r="D888" s="144" t="s">
        <v>164</v>
      </c>
      <c r="E888" s="157" t="s">
        <v>19</v>
      </c>
      <c r="F888" s="158" t="s">
        <v>721</v>
      </c>
      <c r="H888" s="159">
        <v>37.56</v>
      </c>
      <c r="I888" s="160"/>
      <c r="L888" s="156"/>
      <c r="M888" s="161"/>
      <c r="T888" s="162"/>
      <c r="AT888" s="157" t="s">
        <v>164</v>
      </c>
      <c r="AU888" s="157" t="s">
        <v>78</v>
      </c>
      <c r="AV888" s="13" t="s">
        <v>78</v>
      </c>
      <c r="AW888" s="13" t="s">
        <v>31</v>
      </c>
      <c r="AX888" s="13" t="s">
        <v>69</v>
      </c>
      <c r="AY888" s="157" t="s">
        <v>150</v>
      </c>
    </row>
    <row r="889" spans="2:65" s="13" customFormat="1">
      <c r="B889" s="156"/>
      <c r="D889" s="144" t="s">
        <v>164</v>
      </c>
      <c r="E889" s="157" t="s">
        <v>19</v>
      </c>
      <c r="F889" s="158" t="s">
        <v>722</v>
      </c>
      <c r="H889" s="159">
        <v>14.04</v>
      </c>
      <c r="I889" s="160"/>
      <c r="L889" s="156"/>
      <c r="M889" s="161"/>
      <c r="T889" s="162"/>
      <c r="AT889" s="157" t="s">
        <v>164</v>
      </c>
      <c r="AU889" s="157" t="s">
        <v>78</v>
      </c>
      <c r="AV889" s="13" t="s">
        <v>78</v>
      </c>
      <c r="AW889" s="13" t="s">
        <v>31</v>
      </c>
      <c r="AX889" s="13" t="s">
        <v>69</v>
      </c>
      <c r="AY889" s="157" t="s">
        <v>150</v>
      </c>
    </row>
    <row r="890" spans="2:65" s="13" customFormat="1">
      <c r="B890" s="156"/>
      <c r="D890" s="144" t="s">
        <v>164</v>
      </c>
      <c r="E890" s="157" t="s">
        <v>19</v>
      </c>
      <c r="F890" s="158" t="s">
        <v>723</v>
      </c>
      <c r="H890" s="159">
        <v>19.11</v>
      </c>
      <c r="I890" s="160"/>
      <c r="L890" s="156"/>
      <c r="M890" s="161"/>
      <c r="T890" s="162"/>
      <c r="AT890" s="157" t="s">
        <v>164</v>
      </c>
      <c r="AU890" s="157" t="s">
        <v>78</v>
      </c>
      <c r="AV890" s="13" t="s">
        <v>78</v>
      </c>
      <c r="AW890" s="13" t="s">
        <v>31</v>
      </c>
      <c r="AX890" s="13" t="s">
        <v>69</v>
      </c>
      <c r="AY890" s="157" t="s">
        <v>150</v>
      </c>
    </row>
    <row r="891" spans="2:65" s="13" customFormat="1">
      <c r="B891" s="156"/>
      <c r="D891" s="144" t="s">
        <v>164</v>
      </c>
      <c r="E891" s="157" t="s">
        <v>19</v>
      </c>
      <c r="F891" s="158" t="s">
        <v>724</v>
      </c>
      <c r="H891" s="159">
        <v>1.92</v>
      </c>
      <c r="I891" s="160"/>
      <c r="L891" s="156"/>
      <c r="M891" s="161"/>
      <c r="T891" s="162"/>
      <c r="AT891" s="157" t="s">
        <v>164</v>
      </c>
      <c r="AU891" s="157" t="s">
        <v>78</v>
      </c>
      <c r="AV891" s="13" t="s">
        <v>78</v>
      </c>
      <c r="AW891" s="13" t="s">
        <v>31</v>
      </c>
      <c r="AX891" s="13" t="s">
        <v>69</v>
      </c>
      <c r="AY891" s="157" t="s">
        <v>150</v>
      </c>
    </row>
    <row r="892" spans="2:65" s="13" customFormat="1">
      <c r="B892" s="156"/>
      <c r="D892" s="144" t="s">
        <v>164</v>
      </c>
      <c r="E892" s="157" t="s">
        <v>19</v>
      </c>
      <c r="F892" s="158" t="s">
        <v>725</v>
      </c>
      <c r="H892" s="159">
        <v>4.68</v>
      </c>
      <c r="I892" s="160"/>
      <c r="L892" s="156"/>
      <c r="M892" s="161"/>
      <c r="T892" s="162"/>
      <c r="AT892" s="157" t="s">
        <v>164</v>
      </c>
      <c r="AU892" s="157" t="s">
        <v>78</v>
      </c>
      <c r="AV892" s="13" t="s">
        <v>78</v>
      </c>
      <c r="AW892" s="13" t="s">
        <v>31</v>
      </c>
      <c r="AX892" s="13" t="s">
        <v>69</v>
      </c>
      <c r="AY892" s="157" t="s">
        <v>150</v>
      </c>
    </row>
    <row r="893" spans="2:65" s="13" customFormat="1">
      <c r="B893" s="156"/>
      <c r="D893" s="144" t="s">
        <v>164</v>
      </c>
      <c r="E893" s="157" t="s">
        <v>19</v>
      </c>
      <c r="F893" s="158" t="s">
        <v>726</v>
      </c>
      <c r="H893" s="159">
        <v>33</v>
      </c>
      <c r="I893" s="160"/>
      <c r="L893" s="156"/>
      <c r="M893" s="161"/>
      <c r="T893" s="162"/>
      <c r="AT893" s="157" t="s">
        <v>164</v>
      </c>
      <c r="AU893" s="157" t="s">
        <v>78</v>
      </c>
      <c r="AV893" s="13" t="s">
        <v>78</v>
      </c>
      <c r="AW893" s="13" t="s">
        <v>31</v>
      </c>
      <c r="AX893" s="13" t="s">
        <v>69</v>
      </c>
      <c r="AY893" s="157" t="s">
        <v>150</v>
      </c>
    </row>
    <row r="894" spans="2:65" s="13" customFormat="1">
      <c r="B894" s="156"/>
      <c r="D894" s="144" t="s">
        <v>164</v>
      </c>
      <c r="E894" s="157" t="s">
        <v>19</v>
      </c>
      <c r="F894" s="158" t="s">
        <v>727</v>
      </c>
      <c r="H894" s="159">
        <v>5.7</v>
      </c>
      <c r="I894" s="160"/>
      <c r="L894" s="156"/>
      <c r="M894" s="161"/>
      <c r="T894" s="162"/>
      <c r="AT894" s="157" t="s">
        <v>164</v>
      </c>
      <c r="AU894" s="157" t="s">
        <v>78</v>
      </c>
      <c r="AV894" s="13" t="s">
        <v>78</v>
      </c>
      <c r="AW894" s="13" t="s">
        <v>31</v>
      </c>
      <c r="AX894" s="13" t="s">
        <v>69</v>
      </c>
      <c r="AY894" s="157" t="s">
        <v>150</v>
      </c>
    </row>
    <row r="895" spans="2:65" s="14" customFormat="1">
      <c r="B895" s="163"/>
      <c r="D895" s="144" t="s">
        <v>164</v>
      </c>
      <c r="E895" s="164" t="s">
        <v>19</v>
      </c>
      <c r="F895" s="165" t="s">
        <v>171</v>
      </c>
      <c r="H895" s="166">
        <v>155.97</v>
      </c>
      <c r="I895" s="167"/>
      <c r="L895" s="163"/>
      <c r="M895" s="168"/>
      <c r="T895" s="169"/>
      <c r="AT895" s="164" t="s">
        <v>164</v>
      </c>
      <c r="AU895" s="164" t="s">
        <v>78</v>
      </c>
      <c r="AV895" s="14" t="s">
        <v>158</v>
      </c>
      <c r="AW895" s="14" t="s">
        <v>31</v>
      </c>
      <c r="AX895" s="14" t="s">
        <v>76</v>
      </c>
      <c r="AY895" s="164" t="s">
        <v>150</v>
      </c>
    </row>
    <row r="896" spans="2:65" s="1" customFormat="1" ht="16.5" customHeight="1">
      <c r="B896" s="32"/>
      <c r="C896" s="173" t="s">
        <v>1058</v>
      </c>
      <c r="D896" s="173" t="s">
        <v>656</v>
      </c>
      <c r="E896" s="174" t="s">
        <v>1059</v>
      </c>
      <c r="F896" s="175" t="s">
        <v>1060</v>
      </c>
      <c r="G896" s="176" t="s">
        <v>156</v>
      </c>
      <c r="H896" s="177">
        <v>163.76900000000001</v>
      </c>
      <c r="I896" s="178"/>
      <c r="J896" s="179">
        <f>ROUND(I896*H896,2)</f>
        <v>0</v>
      </c>
      <c r="K896" s="175" t="s">
        <v>157</v>
      </c>
      <c r="L896" s="180"/>
      <c r="M896" s="181" t="s">
        <v>19</v>
      </c>
      <c r="N896" s="182" t="s">
        <v>40</v>
      </c>
      <c r="P896" s="140">
        <f>O896*H896</f>
        <v>0</v>
      </c>
      <c r="Q896" s="140">
        <v>2.3999999999999998E-3</v>
      </c>
      <c r="R896" s="140">
        <f>Q896*H896</f>
        <v>0.39304559999999999</v>
      </c>
      <c r="S896" s="140">
        <v>0</v>
      </c>
      <c r="T896" s="141">
        <f>S896*H896</f>
        <v>0</v>
      </c>
      <c r="AR896" s="142" t="s">
        <v>456</v>
      </c>
      <c r="AT896" s="142" t="s">
        <v>656</v>
      </c>
      <c r="AU896" s="142" t="s">
        <v>78</v>
      </c>
      <c r="AY896" s="17" t="s">
        <v>150</v>
      </c>
      <c r="BE896" s="143">
        <f>IF(N896="základní",J896,0)</f>
        <v>0</v>
      </c>
      <c r="BF896" s="143">
        <f>IF(N896="snížená",J896,0)</f>
        <v>0</v>
      </c>
      <c r="BG896" s="143">
        <f>IF(N896="zákl. přenesená",J896,0)</f>
        <v>0</v>
      </c>
      <c r="BH896" s="143">
        <f>IF(N896="sníž. přenesená",J896,0)</f>
        <v>0</v>
      </c>
      <c r="BI896" s="143">
        <f>IF(N896="nulová",J896,0)</f>
        <v>0</v>
      </c>
      <c r="BJ896" s="17" t="s">
        <v>76</v>
      </c>
      <c r="BK896" s="143">
        <f>ROUND(I896*H896,2)</f>
        <v>0</v>
      </c>
      <c r="BL896" s="17" t="s">
        <v>289</v>
      </c>
      <c r="BM896" s="142" t="s">
        <v>1061</v>
      </c>
    </row>
    <row r="897" spans="2:65" s="1" customFormat="1">
      <c r="B897" s="32"/>
      <c r="D897" s="144" t="s">
        <v>160</v>
      </c>
      <c r="F897" s="145" t="s">
        <v>1060</v>
      </c>
      <c r="I897" s="146"/>
      <c r="L897" s="32"/>
      <c r="M897" s="147"/>
      <c r="T897" s="53"/>
      <c r="AT897" s="17" t="s">
        <v>160</v>
      </c>
      <c r="AU897" s="17" t="s">
        <v>78</v>
      </c>
    </row>
    <row r="898" spans="2:65" s="13" customFormat="1">
      <c r="B898" s="156"/>
      <c r="D898" s="144" t="s">
        <v>164</v>
      </c>
      <c r="F898" s="158" t="s">
        <v>1062</v>
      </c>
      <c r="H898" s="159">
        <v>163.76900000000001</v>
      </c>
      <c r="I898" s="160"/>
      <c r="L898" s="156"/>
      <c r="M898" s="161"/>
      <c r="T898" s="162"/>
      <c r="AT898" s="157" t="s">
        <v>164</v>
      </c>
      <c r="AU898" s="157" t="s">
        <v>78</v>
      </c>
      <c r="AV898" s="13" t="s">
        <v>78</v>
      </c>
      <c r="AW898" s="13" t="s">
        <v>4</v>
      </c>
      <c r="AX898" s="13" t="s">
        <v>76</v>
      </c>
      <c r="AY898" s="157" t="s">
        <v>150</v>
      </c>
    </row>
    <row r="899" spans="2:65" s="1" customFormat="1" ht="24.2" customHeight="1">
      <c r="B899" s="32"/>
      <c r="C899" s="131" t="s">
        <v>1063</v>
      </c>
      <c r="D899" s="131" t="s">
        <v>153</v>
      </c>
      <c r="E899" s="132" t="s">
        <v>1064</v>
      </c>
      <c r="F899" s="133" t="s">
        <v>1065</v>
      </c>
      <c r="G899" s="134" t="s">
        <v>156</v>
      </c>
      <c r="H899" s="135">
        <v>528.25</v>
      </c>
      <c r="I899" s="136"/>
      <c r="J899" s="137">
        <f>ROUND(I899*H899,2)</f>
        <v>0</v>
      </c>
      <c r="K899" s="133" t="s">
        <v>157</v>
      </c>
      <c r="L899" s="32"/>
      <c r="M899" s="138" t="s">
        <v>19</v>
      </c>
      <c r="N899" s="139" t="s">
        <v>40</v>
      </c>
      <c r="P899" s="140">
        <f>O899*H899</f>
        <v>0</v>
      </c>
      <c r="Q899" s="140">
        <v>6.3E-3</v>
      </c>
      <c r="R899" s="140">
        <f>Q899*H899</f>
        <v>3.3279749999999999</v>
      </c>
      <c r="S899" s="140">
        <v>0</v>
      </c>
      <c r="T899" s="141">
        <f>S899*H899</f>
        <v>0</v>
      </c>
      <c r="AR899" s="142" t="s">
        <v>289</v>
      </c>
      <c r="AT899" s="142" t="s">
        <v>153</v>
      </c>
      <c r="AU899" s="142" t="s">
        <v>78</v>
      </c>
      <c r="AY899" s="17" t="s">
        <v>150</v>
      </c>
      <c r="BE899" s="143">
        <f>IF(N899="základní",J899,0)</f>
        <v>0</v>
      </c>
      <c r="BF899" s="143">
        <f>IF(N899="snížená",J899,0)</f>
        <v>0</v>
      </c>
      <c r="BG899" s="143">
        <f>IF(N899="zákl. přenesená",J899,0)</f>
        <v>0</v>
      </c>
      <c r="BH899" s="143">
        <f>IF(N899="sníž. přenesená",J899,0)</f>
        <v>0</v>
      </c>
      <c r="BI899" s="143">
        <f>IF(N899="nulová",J899,0)</f>
        <v>0</v>
      </c>
      <c r="BJ899" s="17" t="s">
        <v>76</v>
      </c>
      <c r="BK899" s="143">
        <f>ROUND(I899*H899,2)</f>
        <v>0</v>
      </c>
      <c r="BL899" s="17" t="s">
        <v>289</v>
      </c>
      <c r="BM899" s="142" t="s">
        <v>1066</v>
      </c>
    </row>
    <row r="900" spans="2:65" s="1" customFormat="1">
      <c r="B900" s="32"/>
      <c r="D900" s="144" t="s">
        <v>160</v>
      </c>
      <c r="F900" s="145" t="s">
        <v>1067</v>
      </c>
      <c r="I900" s="146"/>
      <c r="L900" s="32"/>
      <c r="M900" s="147"/>
      <c r="T900" s="53"/>
      <c r="AT900" s="17" t="s">
        <v>160</v>
      </c>
      <c r="AU900" s="17" t="s">
        <v>78</v>
      </c>
    </row>
    <row r="901" spans="2:65" s="1" customFormat="1">
      <c r="B901" s="32"/>
      <c r="D901" s="148" t="s">
        <v>162</v>
      </c>
      <c r="F901" s="149" t="s">
        <v>1068</v>
      </c>
      <c r="I901" s="146"/>
      <c r="L901" s="32"/>
      <c r="M901" s="147"/>
      <c r="T901" s="53"/>
      <c r="AT901" s="17" t="s">
        <v>162</v>
      </c>
      <c r="AU901" s="17" t="s">
        <v>78</v>
      </c>
    </row>
    <row r="902" spans="2:65" s="12" customFormat="1">
      <c r="B902" s="150"/>
      <c r="D902" s="144" t="s">
        <v>164</v>
      </c>
      <c r="E902" s="151" t="s">
        <v>19</v>
      </c>
      <c r="F902" s="152" t="s">
        <v>165</v>
      </c>
      <c r="H902" s="151" t="s">
        <v>19</v>
      </c>
      <c r="I902" s="153"/>
      <c r="L902" s="150"/>
      <c r="M902" s="154"/>
      <c r="T902" s="155"/>
      <c r="AT902" s="151" t="s">
        <v>164</v>
      </c>
      <c r="AU902" s="151" t="s">
        <v>78</v>
      </c>
      <c r="AV902" s="12" t="s">
        <v>76</v>
      </c>
      <c r="AW902" s="12" t="s">
        <v>31</v>
      </c>
      <c r="AX902" s="12" t="s">
        <v>69</v>
      </c>
      <c r="AY902" s="151" t="s">
        <v>150</v>
      </c>
    </row>
    <row r="903" spans="2:65" s="12" customFormat="1">
      <c r="B903" s="150"/>
      <c r="D903" s="144" t="s">
        <v>164</v>
      </c>
      <c r="E903" s="151" t="s">
        <v>19</v>
      </c>
      <c r="F903" s="152" t="s">
        <v>728</v>
      </c>
      <c r="H903" s="151" t="s">
        <v>19</v>
      </c>
      <c r="I903" s="153"/>
      <c r="L903" s="150"/>
      <c r="M903" s="154"/>
      <c r="T903" s="155"/>
      <c r="AT903" s="151" t="s">
        <v>164</v>
      </c>
      <c r="AU903" s="151" t="s">
        <v>78</v>
      </c>
      <c r="AV903" s="12" t="s">
        <v>76</v>
      </c>
      <c r="AW903" s="12" t="s">
        <v>31</v>
      </c>
      <c r="AX903" s="12" t="s">
        <v>69</v>
      </c>
      <c r="AY903" s="151" t="s">
        <v>150</v>
      </c>
    </row>
    <row r="904" spans="2:65" s="13" customFormat="1">
      <c r="B904" s="156"/>
      <c r="D904" s="144" t="s">
        <v>164</v>
      </c>
      <c r="E904" s="157" t="s">
        <v>19</v>
      </c>
      <c r="F904" s="158" t="s">
        <v>729</v>
      </c>
      <c r="H904" s="159">
        <v>45.6</v>
      </c>
      <c r="I904" s="160"/>
      <c r="L904" s="156"/>
      <c r="M904" s="161"/>
      <c r="T904" s="162"/>
      <c r="AT904" s="157" t="s">
        <v>164</v>
      </c>
      <c r="AU904" s="157" t="s">
        <v>78</v>
      </c>
      <c r="AV904" s="13" t="s">
        <v>78</v>
      </c>
      <c r="AW904" s="13" t="s">
        <v>31</v>
      </c>
      <c r="AX904" s="13" t="s">
        <v>69</v>
      </c>
      <c r="AY904" s="157" t="s">
        <v>150</v>
      </c>
    </row>
    <row r="905" spans="2:65" s="13" customFormat="1">
      <c r="B905" s="156"/>
      <c r="D905" s="144" t="s">
        <v>164</v>
      </c>
      <c r="E905" s="157" t="s">
        <v>19</v>
      </c>
      <c r="F905" s="158" t="s">
        <v>730</v>
      </c>
      <c r="H905" s="159">
        <v>67.55</v>
      </c>
      <c r="I905" s="160"/>
      <c r="L905" s="156"/>
      <c r="M905" s="161"/>
      <c r="T905" s="162"/>
      <c r="AT905" s="157" t="s">
        <v>164</v>
      </c>
      <c r="AU905" s="157" t="s">
        <v>78</v>
      </c>
      <c r="AV905" s="13" t="s">
        <v>78</v>
      </c>
      <c r="AW905" s="13" t="s">
        <v>31</v>
      </c>
      <c r="AX905" s="13" t="s">
        <v>69</v>
      </c>
      <c r="AY905" s="157" t="s">
        <v>150</v>
      </c>
    </row>
    <row r="906" spans="2:65" s="13" customFormat="1">
      <c r="B906" s="156"/>
      <c r="D906" s="144" t="s">
        <v>164</v>
      </c>
      <c r="E906" s="157" t="s">
        <v>19</v>
      </c>
      <c r="F906" s="158" t="s">
        <v>731</v>
      </c>
      <c r="H906" s="159">
        <v>163.07</v>
      </c>
      <c r="I906" s="160"/>
      <c r="L906" s="156"/>
      <c r="M906" s="161"/>
      <c r="T906" s="162"/>
      <c r="AT906" s="157" t="s">
        <v>164</v>
      </c>
      <c r="AU906" s="157" t="s">
        <v>78</v>
      </c>
      <c r="AV906" s="13" t="s">
        <v>78</v>
      </c>
      <c r="AW906" s="13" t="s">
        <v>31</v>
      </c>
      <c r="AX906" s="13" t="s">
        <v>69</v>
      </c>
      <c r="AY906" s="157" t="s">
        <v>150</v>
      </c>
    </row>
    <row r="907" spans="2:65" s="13" customFormat="1">
      <c r="B907" s="156"/>
      <c r="D907" s="144" t="s">
        <v>164</v>
      </c>
      <c r="E907" s="157" t="s">
        <v>19</v>
      </c>
      <c r="F907" s="158" t="s">
        <v>732</v>
      </c>
      <c r="H907" s="159">
        <v>37.75</v>
      </c>
      <c r="I907" s="160"/>
      <c r="L907" s="156"/>
      <c r="M907" s="161"/>
      <c r="T907" s="162"/>
      <c r="AT907" s="157" t="s">
        <v>164</v>
      </c>
      <c r="AU907" s="157" t="s">
        <v>78</v>
      </c>
      <c r="AV907" s="13" t="s">
        <v>78</v>
      </c>
      <c r="AW907" s="13" t="s">
        <v>31</v>
      </c>
      <c r="AX907" s="13" t="s">
        <v>69</v>
      </c>
      <c r="AY907" s="157" t="s">
        <v>150</v>
      </c>
    </row>
    <row r="908" spans="2:65" s="13" customFormat="1">
      <c r="B908" s="156"/>
      <c r="D908" s="144" t="s">
        <v>164</v>
      </c>
      <c r="E908" s="157" t="s">
        <v>19</v>
      </c>
      <c r="F908" s="158" t="s">
        <v>733</v>
      </c>
      <c r="H908" s="159">
        <v>66.05</v>
      </c>
      <c r="I908" s="160"/>
      <c r="L908" s="156"/>
      <c r="M908" s="161"/>
      <c r="T908" s="162"/>
      <c r="AT908" s="157" t="s">
        <v>164</v>
      </c>
      <c r="AU908" s="157" t="s">
        <v>78</v>
      </c>
      <c r="AV908" s="13" t="s">
        <v>78</v>
      </c>
      <c r="AW908" s="13" t="s">
        <v>31</v>
      </c>
      <c r="AX908" s="13" t="s">
        <v>69</v>
      </c>
      <c r="AY908" s="157" t="s">
        <v>150</v>
      </c>
    </row>
    <row r="909" spans="2:65" s="13" customFormat="1">
      <c r="B909" s="156"/>
      <c r="D909" s="144" t="s">
        <v>164</v>
      </c>
      <c r="E909" s="157" t="s">
        <v>19</v>
      </c>
      <c r="F909" s="158" t="s">
        <v>734</v>
      </c>
      <c r="H909" s="159">
        <v>9.48</v>
      </c>
      <c r="I909" s="160"/>
      <c r="L909" s="156"/>
      <c r="M909" s="161"/>
      <c r="T909" s="162"/>
      <c r="AT909" s="157" t="s">
        <v>164</v>
      </c>
      <c r="AU909" s="157" t="s">
        <v>78</v>
      </c>
      <c r="AV909" s="13" t="s">
        <v>78</v>
      </c>
      <c r="AW909" s="13" t="s">
        <v>31</v>
      </c>
      <c r="AX909" s="13" t="s">
        <v>69</v>
      </c>
      <c r="AY909" s="157" t="s">
        <v>150</v>
      </c>
    </row>
    <row r="910" spans="2:65" s="13" customFormat="1">
      <c r="B910" s="156"/>
      <c r="D910" s="144" t="s">
        <v>164</v>
      </c>
      <c r="E910" s="157" t="s">
        <v>19</v>
      </c>
      <c r="F910" s="158" t="s">
        <v>735</v>
      </c>
      <c r="H910" s="159">
        <v>30.1</v>
      </c>
      <c r="I910" s="160"/>
      <c r="L910" s="156"/>
      <c r="M910" s="161"/>
      <c r="T910" s="162"/>
      <c r="AT910" s="157" t="s">
        <v>164</v>
      </c>
      <c r="AU910" s="157" t="s">
        <v>78</v>
      </c>
      <c r="AV910" s="13" t="s">
        <v>78</v>
      </c>
      <c r="AW910" s="13" t="s">
        <v>31</v>
      </c>
      <c r="AX910" s="13" t="s">
        <v>69</v>
      </c>
      <c r="AY910" s="157" t="s">
        <v>150</v>
      </c>
    </row>
    <row r="911" spans="2:65" s="13" customFormat="1">
      <c r="B911" s="156"/>
      <c r="D911" s="144" t="s">
        <v>164</v>
      </c>
      <c r="E911" s="157" t="s">
        <v>19</v>
      </c>
      <c r="F911" s="158" t="s">
        <v>736</v>
      </c>
      <c r="H911" s="159">
        <v>81.25</v>
      </c>
      <c r="I911" s="160"/>
      <c r="L911" s="156"/>
      <c r="M911" s="161"/>
      <c r="T911" s="162"/>
      <c r="AT911" s="157" t="s">
        <v>164</v>
      </c>
      <c r="AU911" s="157" t="s">
        <v>78</v>
      </c>
      <c r="AV911" s="13" t="s">
        <v>78</v>
      </c>
      <c r="AW911" s="13" t="s">
        <v>31</v>
      </c>
      <c r="AX911" s="13" t="s">
        <v>69</v>
      </c>
      <c r="AY911" s="157" t="s">
        <v>150</v>
      </c>
    </row>
    <row r="912" spans="2:65" s="13" customFormat="1">
      <c r="B912" s="156"/>
      <c r="D912" s="144" t="s">
        <v>164</v>
      </c>
      <c r="E912" s="157" t="s">
        <v>19</v>
      </c>
      <c r="F912" s="158" t="s">
        <v>737</v>
      </c>
      <c r="H912" s="159">
        <v>27.4</v>
      </c>
      <c r="I912" s="160"/>
      <c r="L912" s="156"/>
      <c r="M912" s="161"/>
      <c r="T912" s="162"/>
      <c r="AT912" s="157" t="s">
        <v>164</v>
      </c>
      <c r="AU912" s="157" t="s">
        <v>78</v>
      </c>
      <c r="AV912" s="13" t="s">
        <v>78</v>
      </c>
      <c r="AW912" s="13" t="s">
        <v>31</v>
      </c>
      <c r="AX912" s="13" t="s">
        <v>69</v>
      </c>
      <c r="AY912" s="157" t="s">
        <v>150</v>
      </c>
    </row>
    <row r="913" spans="2:65" s="14" customFormat="1">
      <c r="B913" s="163"/>
      <c r="D913" s="144" t="s">
        <v>164</v>
      </c>
      <c r="E913" s="164" t="s">
        <v>19</v>
      </c>
      <c r="F913" s="165" t="s">
        <v>171</v>
      </c>
      <c r="H913" s="166">
        <v>528.25</v>
      </c>
      <c r="I913" s="167"/>
      <c r="L913" s="163"/>
      <c r="M913" s="168"/>
      <c r="T913" s="169"/>
      <c r="AT913" s="164" t="s">
        <v>164</v>
      </c>
      <c r="AU913" s="164" t="s">
        <v>78</v>
      </c>
      <c r="AV913" s="14" t="s">
        <v>158</v>
      </c>
      <c r="AW913" s="14" t="s">
        <v>31</v>
      </c>
      <c r="AX913" s="14" t="s">
        <v>76</v>
      </c>
      <c r="AY913" s="164" t="s">
        <v>150</v>
      </c>
    </row>
    <row r="914" spans="2:65" s="1" customFormat="1" ht="16.5" customHeight="1">
      <c r="B914" s="32"/>
      <c r="C914" s="173" t="s">
        <v>1069</v>
      </c>
      <c r="D914" s="173" t="s">
        <v>656</v>
      </c>
      <c r="E914" s="174" t="s">
        <v>680</v>
      </c>
      <c r="F914" s="175" t="s">
        <v>681</v>
      </c>
      <c r="G914" s="176" t="s">
        <v>156</v>
      </c>
      <c r="H914" s="177">
        <v>554.66300000000001</v>
      </c>
      <c r="I914" s="178"/>
      <c r="J914" s="179">
        <f>ROUND(I914*H914,2)</f>
        <v>0</v>
      </c>
      <c r="K914" s="175" t="s">
        <v>157</v>
      </c>
      <c r="L914" s="180"/>
      <c r="M914" s="181" t="s">
        <v>19</v>
      </c>
      <c r="N914" s="182" t="s">
        <v>40</v>
      </c>
      <c r="P914" s="140">
        <f>O914*H914</f>
        <v>0</v>
      </c>
      <c r="Q914" s="140">
        <v>4.7999999999999996E-3</v>
      </c>
      <c r="R914" s="140">
        <f>Q914*H914</f>
        <v>2.6623823999999998</v>
      </c>
      <c r="S914" s="140">
        <v>0</v>
      </c>
      <c r="T914" s="141">
        <f>S914*H914</f>
        <v>0</v>
      </c>
      <c r="AR914" s="142" t="s">
        <v>456</v>
      </c>
      <c r="AT914" s="142" t="s">
        <v>656</v>
      </c>
      <c r="AU914" s="142" t="s">
        <v>78</v>
      </c>
      <c r="AY914" s="17" t="s">
        <v>150</v>
      </c>
      <c r="BE914" s="143">
        <f>IF(N914="základní",J914,0)</f>
        <v>0</v>
      </c>
      <c r="BF914" s="143">
        <f>IF(N914="snížená",J914,0)</f>
        <v>0</v>
      </c>
      <c r="BG914" s="143">
        <f>IF(N914="zákl. přenesená",J914,0)</f>
        <v>0</v>
      </c>
      <c r="BH914" s="143">
        <f>IF(N914="sníž. přenesená",J914,0)</f>
        <v>0</v>
      </c>
      <c r="BI914" s="143">
        <f>IF(N914="nulová",J914,0)</f>
        <v>0</v>
      </c>
      <c r="BJ914" s="17" t="s">
        <v>76</v>
      </c>
      <c r="BK914" s="143">
        <f>ROUND(I914*H914,2)</f>
        <v>0</v>
      </c>
      <c r="BL914" s="17" t="s">
        <v>289</v>
      </c>
      <c r="BM914" s="142" t="s">
        <v>1070</v>
      </c>
    </row>
    <row r="915" spans="2:65" s="1" customFormat="1">
      <c r="B915" s="32"/>
      <c r="D915" s="144" t="s">
        <v>160</v>
      </c>
      <c r="F915" s="145" t="s">
        <v>681</v>
      </c>
      <c r="I915" s="146"/>
      <c r="L915" s="32"/>
      <c r="M915" s="147"/>
      <c r="T915" s="53"/>
      <c r="AT915" s="17" t="s">
        <v>160</v>
      </c>
      <c r="AU915" s="17" t="s">
        <v>78</v>
      </c>
    </row>
    <row r="916" spans="2:65" s="13" customFormat="1">
      <c r="B916" s="156"/>
      <c r="D916" s="144" t="s">
        <v>164</v>
      </c>
      <c r="F916" s="158" t="s">
        <v>1071</v>
      </c>
      <c r="H916" s="159">
        <v>554.66300000000001</v>
      </c>
      <c r="I916" s="160"/>
      <c r="L916" s="156"/>
      <c r="M916" s="161"/>
      <c r="T916" s="162"/>
      <c r="AT916" s="157" t="s">
        <v>164</v>
      </c>
      <c r="AU916" s="157" t="s">
        <v>78</v>
      </c>
      <c r="AV916" s="13" t="s">
        <v>78</v>
      </c>
      <c r="AW916" s="13" t="s">
        <v>4</v>
      </c>
      <c r="AX916" s="13" t="s">
        <v>76</v>
      </c>
      <c r="AY916" s="157" t="s">
        <v>150</v>
      </c>
    </row>
    <row r="917" spans="2:65" s="1" customFormat="1" ht="24.2" customHeight="1">
      <c r="B917" s="32"/>
      <c r="C917" s="131" t="s">
        <v>1072</v>
      </c>
      <c r="D917" s="131" t="s">
        <v>153</v>
      </c>
      <c r="E917" s="132" t="s">
        <v>1073</v>
      </c>
      <c r="F917" s="133" t="s">
        <v>1074</v>
      </c>
      <c r="G917" s="134" t="s">
        <v>156</v>
      </c>
      <c r="H917" s="135">
        <v>133.75</v>
      </c>
      <c r="I917" s="136"/>
      <c r="J917" s="137">
        <f>ROUND(I917*H917,2)</f>
        <v>0</v>
      </c>
      <c r="K917" s="133" t="s">
        <v>157</v>
      </c>
      <c r="L917" s="32"/>
      <c r="M917" s="138" t="s">
        <v>19</v>
      </c>
      <c r="N917" s="139" t="s">
        <v>40</v>
      </c>
      <c r="P917" s="140">
        <f>O917*H917</f>
        <v>0</v>
      </c>
      <c r="Q917" s="140">
        <v>2.41E-4</v>
      </c>
      <c r="R917" s="140">
        <f>Q917*H917</f>
        <v>3.2233749999999999E-2</v>
      </c>
      <c r="S917" s="140">
        <v>0</v>
      </c>
      <c r="T917" s="141">
        <f>S917*H917</f>
        <v>0</v>
      </c>
      <c r="AR917" s="142" t="s">
        <v>289</v>
      </c>
      <c r="AT917" s="142" t="s">
        <v>153</v>
      </c>
      <c r="AU917" s="142" t="s">
        <v>78</v>
      </c>
      <c r="AY917" s="17" t="s">
        <v>150</v>
      </c>
      <c r="BE917" s="143">
        <f>IF(N917="základní",J917,0)</f>
        <v>0</v>
      </c>
      <c r="BF917" s="143">
        <f>IF(N917="snížená",J917,0)</f>
        <v>0</v>
      </c>
      <c r="BG917" s="143">
        <f>IF(N917="zákl. přenesená",J917,0)</f>
        <v>0</v>
      </c>
      <c r="BH917" s="143">
        <f>IF(N917="sníž. přenesená",J917,0)</f>
        <v>0</v>
      </c>
      <c r="BI917" s="143">
        <f>IF(N917="nulová",J917,0)</f>
        <v>0</v>
      </c>
      <c r="BJ917" s="17" t="s">
        <v>76</v>
      </c>
      <c r="BK917" s="143">
        <f>ROUND(I917*H917,2)</f>
        <v>0</v>
      </c>
      <c r="BL917" s="17" t="s">
        <v>289</v>
      </c>
      <c r="BM917" s="142" t="s">
        <v>1075</v>
      </c>
    </row>
    <row r="918" spans="2:65" s="1" customFormat="1">
      <c r="B918" s="32"/>
      <c r="D918" s="144" t="s">
        <v>160</v>
      </c>
      <c r="F918" s="145" t="s">
        <v>1076</v>
      </c>
      <c r="I918" s="146"/>
      <c r="L918" s="32"/>
      <c r="M918" s="147"/>
      <c r="T918" s="53"/>
      <c r="AT918" s="17" t="s">
        <v>160</v>
      </c>
      <c r="AU918" s="17" t="s">
        <v>78</v>
      </c>
    </row>
    <row r="919" spans="2:65" s="1" customFormat="1">
      <c r="B919" s="32"/>
      <c r="D919" s="148" t="s">
        <v>162</v>
      </c>
      <c r="F919" s="149" t="s">
        <v>1077</v>
      </c>
      <c r="I919" s="146"/>
      <c r="L919" s="32"/>
      <c r="M919" s="147"/>
      <c r="T919" s="53"/>
      <c r="AT919" s="17" t="s">
        <v>162</v>
      </c>
      <c r="AU919" s="17" t="s">
        <v>78</v>
      </c>
    </row>
    <row r="920" spans="2:65" s="12" customFormat="1">
      <c r="B920" s="150"/>
      <c r="D920" s="144" t="s">
        <v>164</v>
      </c>
      <c r="E920" s="151" t="s">
        <v>19</v>
      </c>
      <c r="F920" s="152" t="s">
        <v>165</v>
      </c>
      <c r="H920" s="151" t="s">
        <v>19</v>
      </c>
      <c r="I920" s="153"/>
      <c r="L920" s="150"/>
      <c r="M920" s="154"/>
      <c r="T920" s="155"/>
      <c r="AT920" s="151" t="s">
        <v>164</v>
      </c>
      <c r="AU920" s="151" t="s">
        <v>78</v>
      </c>
      <c r="AV920" s="12" t="s">
        <v>76</v>
      </c>
      <c r="AW920" s="12" t="s">
        <v>31</v>
      </c>
      <c r="AX920" s="12" t="s">
        <v>69</v>
      </c>
      <c r="AY920" s="151" t="s">
        <v>150</v>
      </c>
    </row>
    <row r="921" spans="2:65" s="12" customFormat="1">
      <c r="B921" s="150"/>
      <c r="D921" s="144" t="s">
        <v>164</v>
      </c>
      <c r="E921" s="151" t="s">
        <v>19</v>
      </c>
      <c r="F921" s="152" t="s">
        <v>1078</v>
      </c>
      <c r="H921" s="151" t="s">
        <v>19</v>
      </c>
      <c r="I921" s="153"/>
      <c r="L921" s="150"/>
      <c r="M921" s="154"/>
      <c r="T921" s="155"/>
      <c r="AT921" s="151" t="s">
        <v>164</v>
      </c>
      <c r="AU921" s="151" t="s">
        <v>78</v>
      </c>
      <c r="AV921" s="12" t="s">
        <v>76</v>
      </c>
      <c r="AW921" s="12" t="s">
        <v>31</v>
      </c>
      <c r="AX921" s="12" t="s">
        <v>69</v>
      </c>
      <c r="AY921" s="151" t="s">
        <v>150</v>
      </c>
    </row>
    <row r="922" spans="2:65" s="12" customFormat="1">
      <c r="B922" s="150"/>
      <c r="D922" s="144" t="s">
        <v>164</v>
      </c>
      <c r="E922" s="151" t="s">
        <v>19</v>
      </c>
      <c r="F922" s="152" t="s">
        <v>251</v>
      </c>
      <c r="H922" s="151" t="s">
        <v>19</v>
      </c>
      <c r="I922" s="153"/>
      <c r="L922" s="150"/>
      <c r="M922" s="154"/>
      <c r="T922" s="155"/>
      <c r="AT922" s="151" t="s">
        <v>164</v>
      </c>
      <c r="AU922" s="151" t="s">
        <v>78</v>
      </c>
      <c r="AV922" s="12" t="s">
        <v>76</v>
      </c>
      <c r="AW922" s="12" t="s">
        <v>31</v>
      </c>
      <c r="AX922" s="12" t="s">
        <v>69</v>
      </c>
      <c r="AY922" s="151" t="s">
        <v>150</v>
      </c>
    </row>
    <row r="923" spans="2:65" s="13" customFormat="1">
      <c r="B923" s="156"/>
      <c r="D923" s="144" t="s">
        <v>164</v>
      </c>
      <c r="E923" s="157" t="s">
        <v>19</v>
      </c>
      <c r="F923" s="158" t="s">
        <v>1079</v>
      </c>
      <c r="H923" s="159">
        <v>30</v>
      </c>
      <c r="I923" s="160"/>
      <c r="L923" s="156"/>
      <c r="M923" s="161"/>
      <c r="T923" s="162"/>
      <c r="AT923" s="157" t="s">
        <v>164</v>
      </c>
      <c r="AU923" s="157" t="s">
        <v>78</v>
      </c>
      <c r="AV923" s="13" t="s">
        <v>78</v>
      </c>
      <c r="AW923" s="13" t="s">
        <v>31</v>
      </c>
      <c r="AX923" s="13" t="s">
        <v>69</v>
      </c>
      <c r="AY923" s="157" t="s">
        <v>150</v>
      </c>
    </row>
    <row r="924" spans="2:65" s="12" customFormat="1">
      <c r="B924" s="150"/>
      <c r="D924" s="144" t="s">
        <v>164</v>
      </c>
      <c r="E924" s="151" t="s">
        <v>19</v>
      </c>
      <c r="F924" s="152" t="s">
        <v>253</v>
      </c>
      <c r="H924" s="151" t="s">
        <v>19</v>
      </c>
      <c r="I924" s="153"/>
      <c r="L924" s="150"/>
      <c r="M924" s="154"/>
      <c r="T924" s="155"/>
      <c r="AT924" s="151" t="s">
        <v>164</v>
      </c>
      <c r="AU924" s="151" t="s">
        <v>78</v>
      </c>
      <c r="AV924" s="12" t="s">
        <v>76</v>
      </c>
      <c r="AW924" s="12" t="s">
        <v>31</v>
      </c>
      <c r="AX924" s="12" t="s">
        <v>69</v>
      </c>
      <c r="AY924" s="151" t="s">
        <v>150</v>
      </c>
    </row>
    <row r="925" spans="2:65" s="13" customFormat="1">
      <c r="B925" s="156"/>
      <c r="D925" s="144" t="s">
        <v>164</v>
      </c>
      <c r="E925" s="157" t="s">
        <v>19</v>
      </c>
      <c r="F925" s="158" t="s">
        <v>1080</v>
      </c>
      <c r="H925" s="159">
        <v>66.3</v>
      </c>
      <c r="I925" s="160"/>
      <c r="L925" s="156"/>
      <c r="M925" s="161"/>
      <c r="T925" s="162"/>
      <c r="AT925" s="157" t="s">
        <v>164</v>
      </c>
      <c r="AU925" s="157" t="s">
        <v>78</v>
      </c>
      <c r="AV925" s="13" t="s">
        <v>78</v>
      </c>
      <c r="AW925" s="13" t="s">
        <v>31</v>
      </c>
      <c r="AX925" s="13" t="s">
        <v>69</v>
      </c>
      <c r="AY925" s="157" t="s">
        <v>150</v>
      </c>
    </row>
    <row r="926" spans="2:65" s="12" customFormat="1">
      <c r="B926" s="150"/>
      <c r="D926" s="144" t="s">
        <v>164</v>
      </c>
      <c r="E926" s="151" t="s">
        <v>19</v>
      </c>
      <c r="F926" s="152" t="s">
        <v>254</v>
      </c>
      <c r="H926" s="151" t="s">
        <v>19</v>
      </c>
      <c r="I926" s="153"/>
      <c r="L926" s="150"/>
      <c r="M926" s="154"/>
      <c r="T926" s="155"/>
      <c r="AT926" s="151" t="s">
        <v>164</v>
      </c>
      <c r="AU926" s="151" t="s">
        <v>78</v>
      </c>
      <c r="AV926" s="12" t="s">
        <v>76</v>
      </c>
      <c r="AW926" s="12" t="s">
        <v>31</v>
      </c>
      <c r="AX926" s="12" t="s">
        <v>69</v>
      </c>
      <c r="AY926" s="151" t="s">
        <v>150</v>
      </c>
    </row>
    <row r="927" spans="2:65" s="13" customFormat="1">
      <c r="B927" s="156"/>
      <c r="D927" s="144" t="s">
        <v>164</v>
      </c>
      <c r="E927" s="157" t="s">
        <v>19</v>
      </c>
      <c r="F927" s="158" t="s">
        <v>1081</v>
      </c>
      <c r="H927" s="159">
        <v>37.450000000000003</v>
      </c>
      <c r="I927" s="160"/>
      <c r="L927" s="156"/>
      <c r="M927" s="161"/>
      <c r="T927" s="162"/>
      <c r="AT927" s="157" t="s">
        <v>164</v>
      </c>
      <c r="AU927" s="157" t="s">
        <v>78</v>
      </c>
      <c r="AV927" s="13" t="s">
        <v>78</v>
      </c>
      <c r="AW927" s="13" t="s">
        <v>31</v>
      </c>
      <c r="AX927" s="13" t="s">
        <v>69</v>
      </c>
      <c r="AY927" s="157" t="s">
        <v>150</v>
      </c>
    </row>
    <row r="928" spans="2:65" s="14" customFormat="1">
      <c r="B928" s="163"/>
      <c r="D928" s="144" t="s">
        <v>164</v>
      </c>
      <c r="E928" s="164" t="s">
        <v>19</v>
      </c>
      <c r="F928" s="165" t="s">
        <v>171</v>
      </c>
      <c r="H928" s="166">
        <v>133.75</v>
      </c>
      <c r="I928" s="167"/>
      <c r="L928" s="163"/>
      <c r="M928" s="168"/>
      <c r="T928" s="169"/>
      <c r="AT928" s="164" t="s">
        <v>164</v>
      </c>
      <c r="AU928" s="164" t="s">
        <v>78</v>
      </c>
      <c r="AV928" s="14" t="s">
        <v>158</v>
      </c>
      <c r="AW928" s="14" t="s">
        <v>31</v>
      </c>
      <c r="AX928" s="14" t="s">
        <v>76</v>
      </c>
      <c r="AY928" s="164" t="s">
        <v>150</v>
      </c>
    </row>
    <row r="929" spans="2:65" s="1" customFormat="1" ht="16.5" customHeight="1">
      <c r="B929" s="32"/>
      <c r="C929" s="173" t="s">
        <v>1082</v>
      </c>
      <c r="D929" s="173" t="s">
        <v>656</v>
      </c>
      <c r="E929" s="174" t="s">
        <v>1083</v>
      </c>
      <c r="F929" s="175" t="s">
        <v>1084</v>
      </c>
      <c r="G929" s="176" t="s">
        <v>156</v>
      </c>
      <c r="H929" s="177">
        <v>147.125</v>
      </c>
      <c r="I929" s="178"/>
      <c r="J929" s="179">
        <f>ROUND(I929*H929,2)</f>
        <v>0</v>
      </c>
      <c r="K929" s="175" t="s">
        <v>157</v>
      </c>
      <c r="L929" s="180"/>
      <c r="M929" s="181" t="s">
        <v>19</v>
      </c>
      <c r="N929" s="182" t="s">
        <v>40</v>
      </c>
      <c r="P929" s="140">
        <f>O929*H929</f>
        <v>0</v>
      </c>
      <c r="Q929" s="140">
        <v>2.5000000000000001E-3</v>
      </c>
      <c r="R929" s="140">
        <f>Q929*H929</f>
        <v>0.36781249999999999</v>
      </c>
      <c r="S929" s="140">
        <v>0</v>
      </c>
      <c r="T929" s="141">
        <f>S929*H929</f>
        <v>0</v>
      </c>
      <c r="AR929" s="142" t="s">
        <v>456</v>
      </c>
      <c r="AT929" s="142" t="s">
        <v>656</v>
      </c>
      <c r="AU929" s="142" t="s">
        <v>78</v>
      </c>
      <c r="AY929" s="17" t="s">
        <v>150</v>
      </c>
      <c r="BE929" s="143">
        <f>IF(N929="základní",J929,0)</f>
        <v>0</v>
      </c>
      <c r="BF929" s="143">
        <f>IF(N929="snížená",J929,0)</f>
        <v>0</v>
      </c>
      <c r="BG929" s="143">
        <f>IF(N929="zákl. přenesená",J929,0)</f>
        <v>0</v>
      </c>
      <c r="BH929" s="143">
        <f>IF(N929="sníž. přenesená",J929,0)</f>
        <v>0</v>
      </c>
      <c r="BI929" s="143">
        <f>IF(N929="nulová",J929,0)</f>
        <v>0</v>
      </c>
      <c r="BJ929" s="17" t="s">
        <v>76</v>
      </c>
      <c r="BK929" s="143">
        <f>ROUND(I929*H929,2)</f>
        <v>0</v>
      </c>
      <c r="BL929" s="17" t="s">
        <v>289</v>
      </c>
      <c r="BM929" s="142" t="s">
        <v>1085</v>
      </c>
    </row>
    <row r="930" spans="2:65" s="1" customFormat="1">
      <c r="B930" s="32"/>
      <c r="D930" s="144" t="s">
        <v>160</v>
      </c>
      <c r="F930" s="145" t="s">
        <v>1084</v>
      </c>
      <c r="I930" s="146"/>
      <c r="L930" s="32"/>
      <c r="M930" s="147"/>
      <c r="T930" s="53"/>
      <c r="AT930" s="17" t="s">
        <v>160</v>
      </c>
      <c r="AU930" s="17" t="s">
        <v>78</v>
      </c>
    </row>
    <row r="931" spans="2:65" s="13" customFormat="1">
      <c r="B931" s="156"/>
      <c r="D931" s="144" t="s">
        <v>164</v>
      </c>
      <c r="F931" s="158" t="s">
        <v>1086</v>
      </c>
      <c r="H931" s="159">
        <v>147.125</v>
      </c>
      <c r="I931" s="160"/>
      <c r="L931" s="156"/>
      <c r="M931" s="161"/>
      <c r="T931" s="162"/>
      <c r="AT931" s="157" t="s">
        <v>164</v>
      </c>
      <c r="AU931" s="157" t="s">
        <v>78</v>
      </c>
      <c r="AV931" s="13" t="s">
        <v>78</v>
      </c>
      <c r="AW931" s="13" t="s">
        <v>4</v>
      </c>
      <c r="AX931" s="13" t="s">
        <v>76</v>
      </c>
      <c r="AY931" s="157" t="s">
        <v>150</v>
      </c>
    </row>
    <row r="932" spans="2:65" s="1" customFormat="1" ht="24.2" customHeight="1">
      <c r="B932" s="32"/>
      <c r="C932" s="131" t="s">
        <v>1087</v>
      </c>
      <c r="D932" s="131" t="s">
        <v>153</v>
      </c>
      <c r="E932" s="132" t="s">
        <v>1088</v>
      </c>
      <c r="F932" s="133" t="s">
        <v>1089</v>
      </c>
      <c r="G932" s="134" t="s">
        <v>156</v>
      </c>
      <c r="H932" s="135">
        <v>14.13</v>
      </c>
      <c r="I932" s="136"/>
      <c r="J932" s="137">
        <f>ROUND(I932*H932,2)</f>
        <v>0</v>
      </c>
      <c r="K932" s="133" t="s">
        <v>157</v>
      </c>
      <c r="L932" s="32"/>
      <c r="M932" s="138" t="s">
        <v>19</v>
      </c>
      <c r="N932" s="139" t="s">
        <v>40</v>
      </c>
      <c r="P932" s="140">
        <f>O932*H932</f>
        <v>0</v>
      </c>
      <c r="Q932" s="140">
        <v>4.2099999999999999E-4</v>
      </c>
      <c r="R932" s="140">
        <f>Q932*H932</f>
        <v>5.9487300000000002E-3</v>
      </c>
      <c r="S932" s="140">
        <v>0</v>
      </c>
      <c r="T932" s="141">
        <f>S932*H932</f>
        <v>0</v>
      </c>
      <c r="AR932" s="142" t="s">
        <v>289</v>
      </c>
      <c r="AT932" s="142" t="s">
        <v>153</v>
      </c>
      <c r="AU932" s="142" t="s">
        <v>78</v>
      </c>
      <c r="AY932" s="17" t="s">
        <v>150</v>
      </c>
      <c r="BE932" s="143">
        <f>IF(N932="základní",J932,0)</f>
        <v>0</v>
      </c>
      <c r="BF932" s="143">
        <f>IF(N932="snížená",J932,0)</f>
        <v>0</v>
      </c>
      <c r="BG932" s="143">
        <f>IF(N932="zákl. přenesená",J932,0)</f>
        <v>0</v>
      </c>
      <c r="BH932" s="143">
        <f>IF(N932="sníž. přenesená",J932,0)</f>
        <v>0</v>
      </c>
      <c r="BI932" s="143">
        <f>IF(N932="nulová",J932,0)</f>
        <v>0</v>
      </c>
      <c r="BJ932" s="17" t="s">
        <v>76</v>
      </c>
      <c r="BK932" s="143">
        <f>ROUND(I932*H932,2)</f>
        <v>0</v>
      </c>
      <c r="BL932" s="17" t="s">
        <v>289</v>
      </c>
      <c r="BM932" s="142" t="s">
        <v>1090</v>
      </c>
    </row>
    <row r="933" spans="2:65" s="1" customFormat="1">
      <c r="B933" s="32"/>
      <c r="D933" s="144" t="s">
        <v>160</v>
      </c>
      <c r="F933" s="145" t="s">
        <v>1091</v>
      </c>
      <c r="I933" s="146"/>
      <c r="L933" s="32"/>
      <c r="M933" s="147"/>
      <c r="T933" s="53"/>
      <c r="AT933" s="17" t="s">
        <v>160</v>
      </c>
      <c r="AU933" s="17" t="s">
        <v>78</v>
      </c>
    </row>
    <row r="934" spans="2:65" s="1" customFormat="1">
      <c r="B934" s="32"/>
      <c r="D934" s="148" t="s">
        <v>162</v>
      </c>
      <c r="F934" s="149" t="s">
        <v>1092</v>
      </c>
      <c r="I934" s="146"/>
      <c r="L934" s="32"/>
      <c r="M934" s="147"/>
      <c r="T934" s="53"/>
      <c r="AT934" s="17" t="s">
        <v>162</v>
      </c>
      <c r="AU934" s="17" t="s">
        <v>78</v>
      </c>
    </row>
    <row r="935" spans="2:65" s="12" customFormat="1">
      <c r="B935" s="150"/>
      <c r="D935" s="144" t="s">
        <v>164</v>
      </c>
      <c r="E935" s="151" t="s">
        <v>19</v>
      </c>
      <c r="F935" s="152" t="s">
        <v>165</v>
      </c>
      <c r="H935" s="151" t="s">
        <v>19</v>
      </c>
      <c r="I935" s="153"/>
      <c r="L935" s="150"/>
      <c r="M935" s="154"/>
      <c r="T935" s="155"/>
      <c r="AT935" s="151" t="s">
        <v>164</v>
      </c>
      <c r="AU935" s="151" t="s">
        <v>78</v>
      </c>
      <c r="AV935" s="12" t="s">
        <v>76</v>
      </c>
      <c r="AW935" s="12" t="s">
        <v>31</v>
      </c>
      <c r="AX935" s="12" t="s">
        <v>69</v>
      </c>
      <c r="AY935" s="151" t="s">
        <v>150</v>
      </c>
    </row>
    <row r="936" spans="2:65" s="12" customFormat="1">
      <c r="B936" s="150"/>
      <c r="D936" s="144" t="s">
        <v>164</v>
      </c>
      <c r="E936" s="151" t="s">
        <v>19</v>
      </c>
      <c r="F936" s="152" t="s">
        <v>1093</v>
      </c>
      <c r="H936" s="151" t="s">
        <v>19</v>
      </c>
      <c r="I936" s="153"/>
      <c r="L936" s="150"/>
      <c r="M936" s="154"/>
      <c r="T936" s="155"/>
      <c r="AT936" s="151" t="s">
        <v>164</v>
      </c>
      <c r="AU936" s="151" t="s">
        <v>78</v>
      </c>
      <c r="AV936" s="12" t="s">
        <v>76</v>
      </c>
      <c r="AW936" s="12" t="s">
        <v>31</v>
      </c>
      <c r="AX936" s="12" t="s">
        <v>69</v>
      </c>
      <c r="AY936" s="151" t="s">
        <v>150</v>
      </c>
    </row>
    <row r="937" spans="2:65" s="13" customFormat="1">
      <c r="B937" s="156"/>
      <c r="D937" s="144" t="s">
        <v>164</v>
      </c>
      <c r="E937" s="157" t="s">
        <v>19</v>
      </c>
      <c r="F937" s="158" t="s">
        <v>1094</v>
      </c>
      <c r="H937" s="159">
        <v>4.29</v>
      </c>
      <c r="I937" s="160"/>
      <c r="L937" s="156"/>
      <c r="M937" s="161"/>
      <c r="T937" s="162"/>
      <c r="AT937" s="157" t="s">
        <v>164</v>
      </c>
      <c r="AU937" s="157" t="s">
        <v>78</v>
      </c>
      <c r="AV937" s="13" t="s">
        <v>78</v>
      </c>
      <c r="AW937" s="13" t="s">
        <v>31</v>
      </c>
      <c r="AX937" s="13" t="s">
        <v>69</v>
      </c>
      <c r="AY937" s="157" t="s">
        <v>150</v>
      </c>
    </row>
    <row r="938" spans="2:65" s="13" customFormat="1">
      <c r="B938" s="156"/>
      <c r="D938" s="144" t="s">
        <v>164</v>
      </c>
      <c r="E938" s="157" t="s">
        <v>19</v>
      </c>
      <c r="F938" s="158" t="s">
        <v>1095</v>
      </c>
      <c r="H938" s="159">
        <v>4.84</v>
      </c>
      <c r="I938" s="160"/>
      <c r="L938" s="156"/>
      <c r="M938" s="161"/>
      <c r="T938" s="162"/>
      <c r="AT938" s="157" t="s">
        <v>164</v>
      </c>
      <c r="AU938" s="157" t="s">
        <v>78</v>
      </c>
      <c r="AV938" s="13" t="s">
        <v>78</v>
      </c>
      <c r="AW938" s="13" t="s">
        <v>31</v>
      </c>
      <c r="AX938" s="13" t="s">
        <v>69</v>
      </c>
      <c r="AY938" s="157" t="s">
        <v>150</v>
      </c>
    </row>
    <row r="939" spans="2:65" s="12" customFormat="1">
      <c r="B939" s="150"/>
      <c r="D939" s="144" t="s">
        <v>164</v>
      </c>
      <c r="E939" s="151" t="s">
        <v>19</v>
      </c>
      <c r="F939" s="152" t="s">
        <v>1096</v>
      </c>
      <c r="H939" s="151" t="s">
        <v>19</v>
      </c>
      <c r="I939" s="153"/>
      <c r="L939" s="150"/>
      <c r="M939" s="154"/>
      <c r="T939" s="155"/>
      <c r="AT939" s="151" t="s">
        <v>164</v>
      </c>
      <c r="AU939" s="151" t="s">
        <v>78</v>
      </c>
      <c r="AV939" s="12" t="s">
        <v>76</v>
      </c>
      <c r="AW939" s="12" t="s">
        <v>31</v>
      </c>
      <c r="AX939" s="12" t="s">
        <v>69</v>
      </c>
      <c r="AY939" s="151" t="s">
        <v>150</v>
      </c>
    </row>
    <row r="940" spans="2:65" s="13" customFormat="1">
      <c r="B940" s="156"/>
      <c r="D940" s="144" t="s">
        <v>164</v>
      </c>
      <c r="E940" s="157" t="s">
        <v>19</v>
      </c>
      <c r="F940" s="158" t="s">
        <v>1097</v>
      </c>
      <c r="H940" s="159">
        <v>5</v>
      </c>
      <c r="I940" s="160"/>
      <c r="L940" s="156"/>
      <c r="M940" s="161"/>
      <c r="T940" s="162"/>
      <c r="AT940" s="157" t="s">
        <v>164</v>
      </c>
      <c r="AU940" s="157" t="s">
        <v>78</v>
      </c>
      <c r="AV940" s="13" t="s">
        <v>78</v>
      </c>
      <c r="AW940" s="13" t="s">
        <v>31</v>
      </c>
      <c r="AX940" s="13" t="s">
        <v>69</v>
      </c>
      <c r="AY940" s="157" t="s">
        <v>150</v>
      </c>
    </row>
    <row r="941" spans="2:65" s="14" customFormat="1">
      <c r="B941" s="163"/>
      <c r="D941" s="144" t="s">
        <v>164</v>
      </c>
      <c r="E941" s="164" t="s">
        <v>19</v>
      </c>
      <c r="F941" s="165" t="s">
        <v>171</v>
      </c>
      <c r="H941" s="166">
        <v>14.13</v>
      </c>
      <c r="I941" s="167"/>
      <c r="L941" s="163"/>
      <c r="M941" s="168"/>
      <c r="T941" s="169"/>
      <c r="AT941" s="164" t="s">
        <v>164</v>
      </c>
      <c r="AU941" s="164" t="s">
        <v>78</v>
      </c>
      <c r="AV941" s="14" t="s">
        <v>158</v>
      </c>
      <c r="AW941" s="14" t="s">
        <v>31</v>
      </c>
      <c r="AX941" s="14" t="s">
        <v>76</v>
      </c>
      <c r="AY941" s="164" t="s">
        <v>150</v>
      </c>
    </row>
    <row r="942" spans="2:65" s="1" customFormat="1" ht="16.5" customHeight="1">
      <c r="B942" s="32"/>
      <c r="C942" s="173" t="s">
        <v>1098</v>
      </c>
      <c r="D942" s="173" t="s">
        <v>656</v>
      </c>
      <c r="E942" s="174" t="s">
        <v>1099</v>
      </c>
      <c r="F942" s="175" t="s">
        <v>1100</v>
      </c>
      <c r="G942" s="176" t="s">
        <v>156</v>
      </c>
      <c r="H942" s="177">
        <v>10.042999999999999</v>
      </c>
      <c r="I942" s="178"/>
      <c r="J942" s="179">
        <f>ROUND(I942*H942,2)</f>
        <v>0</v>
      </c>
      <c r="K942" s="175" t="s">
        <v>157</v>
      </c>
      <c r="L942" s="180"/>
      <c r="M942" s="181" t="s">
        <v>19</v>
      </c>
      <c r="N942" s="182" t="s">
        <v>40</v>
      </c>
      <c r="P942" s="140">
        <f>O942*H942</f>
        <v>0</v>
      </c>
      <c r="Q942" s="140">
        <v>4.7999999999999996E-3</v>
      </c>
      <c r="R942" s="140">
        <f>Q942*H942</f>
        <v>4.820639999999999E-2</v>
      </c>
      <c r="S942" s="140">
        <v>0</v>
      </c>
      <c r="T942" s="141">
        <f>S942*H942</f>
        <v>0</v>
      </c>
      <c r="AR942" s="142" t="s">
        <v>456</v>
      </c>
      <c r="AT942" s="142" t="s">
        <v>656</v>
      </c>
      <c r="AU942" s="142" t="s">
        <v>78</v>
      </c>
      <c r="AY942" s="17" t="s">
        <v>150</v>
      </c>
      <c r="BE942" s="143">
        <f>IF(N942="základní",J942,0)</f>
        <v>0</v>
      </c>
      <c r="BF942" s="143">
        <f>IF(N942="snížená",J942,0)</f>
        <v>0</v>
      </c>
      <c r="BG942" s="143">
        <f>IF(N942="zákl. přenesená",J942,0)</f>
        <v>0</v>
      </c>
      <c r="BH942" s="143">
        <f>IF(N942="sníž. přenesená",J942,0)</f>
        <v>0</v>
      </c>
      <c r="BI942" s="143">
        <f>IF(N942="nulová",J942,0)</f>
        <v>0</v>
      </c>
      <c r="BJ942" s="17" t="s">
        <v>76</v>
      </c>
      <c r="BK942" s="143">
        <f>ROUND(I942*H942,2)</f>
        <v>0</v>
      </c>
      <c r="BL942" s="17" t="s">
        <v>289</v>
      </c>
      <c r="BM942" s="142" t="s">
        <v>1101</v>
      </c>
    </row>
    <row r="943" spans="2:65" s="1" customFormat="1">
      <c r="B943" s="32"/>
      <c r="D943" s="144" t="s">
        <v>160</v>
      </c>
      <c r="F943" s="145" t="s">
        <v>1100</v>
      </c>
      <c r="I943" s="146"/>
      <c r="L943" s="32"/>
      <c r="M943" s="147"/>
      <c r="T943" s="53"/>
      <c r="AT943" s="17" t="s">
        <v>160</v>
      </c>
      <c r="AU943" s="17" t="s">
        <v>78</v>
      </c>
    </row>
    <row r="944" spans="2:65" s="12" customFormat="1">
      <c r="B944" s="150"/>
      <c r="D944" s="144" t="s">
        <v>164</v>
      </c>
      <c r="E944" s="151" t="s">
        <v>19</v>
      </c>
      <c r="F944" s="152" t="s">
        <v>165</v>
      </c>
      <c r="H944" s="151" t="s">
        <v>19</v>
      </c>
      <c r="I944" s="153"/>
      <c r="L944" s="150"/>
      <c r="M944" s="154"/>
      <c r="T944" s="155"/>
      <c r="AT944" s="151" t="s">
        <v>164</v>
      </c>
      <c r="AU944" s="151" t="s">
        <v>78</v>
      </c>
      <c r="AV944" s="12" t="s">
        <v>76</v>
      </c>
      <c r="AW944" s="12" t="s">
        <v>31</v>
      </c>
      <c r="AX944" s="12" t="s">
        <v>69</v>
      </c>
      <c r="AY944" s="151" t="s">
        <v>150</v>
      </c>
    </row>
    <row r="945" spans="2:65" s="12" customFormat="1">
      <c r="B945" s="150"/>
      <c r="D945" s="144" t="s">
        <v>164</v>
      </c>
      <c r="E945" s="151" t="s">
        <v>19</v>
      </c>
      <c r="F945" s="152" t="s">
        <v>1093</v>
      </c>
      <c r="H945" s="151" t="s">
        <v>19</v>
      </c>
      <c r="I945" s="153"/>
      <c r="L945" s="150"/>
      <c r="M945" s="154"/>
      <c r="T945" s="155"/>
      <c r="AT945" s="151" t="s">
        <v>164</v>
      </c>
      <c r="AU945" s="151" t="s">
        <v>78</v>
      </c>
      <c r="AV945" s="12" t="s">
        <v>76</v>
      </c>
      <c r="AW945" s="12" t="s">
        <v>31</v>
      </c>
      <c r="AX945" s="12" t="s">
        <v>69</v>
      </c>
      <c r="AY945" s="151" t="s">
        <v>150</v>
      </c>
    </row>
    <row r="946" spans="2:65" s="13" customFormat="1">
      <c r="B946" s="156"/>
      <c r="D946" s="144" t="s">
        <v>164</v>
      </c>
      <c r="E946" s="157" t="s">
        <v>19</v>
      </c>
      <c r="F946" s="158" t="s">
        <v>1094</v>
      </c>
      <c r="H946" s="159">
        <v>4.29</v>
      </c>
      <c r="I946" s="160"/>
      <c r="L946" s="156"/>
      <c r="M946" s="161"/>
      <c r="T946" s="162"/>
      <c r="AT946" s="157" t="s">
        <v>164</v>
      </c>
      <c r="AU946" s="157" t="s">
        <v>78</v>
      </c>
      <c r="AV946" s="13" t="s">
        <v>78</v>
      </c>
      <c r="AW946" s="13" t="s">
        <v>31</v>
      </c>
      <c r="AX946" s="13" t="s">
        <v>69</v>
      </c>
      <c r="AY946" s="157" t="s">
        <v>150</v>
      </c>
    </row>
    <row r="947" spans="2:65" s="13" customFormat="1">
      <c r="B947" s="156"/>
      <c r="D947" s="144" t="s">
        <v>164</v>
      </c>
      <c r="E947" s="157" t="s">
        <v>19</v>
      </c>
      <c r="F947" s="158" t="s">
        <v>1095</v>
      </c>
      <c r="H947" s="159">
        <v>4.84</v>
      </c>
      <c r="I947" s="160"/>
      <c r="L947" s="156"/>
      <c r="M947" s="161"/>
      <c r="T947" s="162"/>
      <c r="AT947" s="157" t="s">
        <v>164</v>
      </c>
      <c r="AU947" s="157" t="s">
        <v>78</v>
      </c>
      <c r="AV947" s="13" t="s">
        <v>78</v>
      </c>
      <c r="AW947" s="13" t="s">
        <v>31</v>
      </c>
      <c r="AX947" s="13" t="s">
        <v>69</v>
      </c>
      <c r="AY947" s="157" t="s">
        <v>150</v>
      </c>
    </row>
    <row r="948" spans="2:65" s="14" customFormat="1">
      <c r="B948" s="163"/>
      <c r="D948" s="144" t="s">
        <v>164</v>
      </c>
      <c r="E948" s="164" t="s">
        <v>19</v>
      </c>
      <c r="F948" s="165" t="s">
        <v>171</v>
      </c>
      <c r="H948" s="166">
        <v>9.1300000000000008</v>
      </c>
      <c r="I948" s="167"/>
      <c r="L948" s="163"/>
      <c r="M948" s="168"/>
      <c r="T948" s="169"/>
      <c r="AT948" s="164" t="s">
        <v>164</v>
      </c>
      <c r="AU948" s="164" t="s">
        <v>78</v>
      </c>
      <c r="AV948" s="14" t="s">
        <v>158</v>
      </c>
      <c r="AW948" s="14" t="s">
        <v>31</v>
      </c>
      <c r="AX948" s="14" t="s">
        <v>76</v>
      </c>
      <c r="AY948" s="164" t="s">
        <v>150</v>
      </c>
    </row>
    <row r="949" spans="2:65" s="13" customFormat="1">
      <c r="B949" s="156"/>
      <c r="D949" s="144" t="s">
        <v>164</v>
      </c>
      <c r="F949" s="158" t="s">
        <v>1102</v>
      </c>
      <c r="H949" s="159">
        <v>10.042999999999999</v>
      </c>
      <c r="I949" s="160"/>
      <c r="L949" s="156"/>
      <c r="M949" s="161"/>
      <c r="T949" s="162"/>
      <c r="AT949" s="157" t="s">
        <v>164</v>
      </c>
      <c r="AU949" s="157" t="s">
        <v>78</v>
      </c>
      <c r="AV949" s="13" t="s">
        <v>78</v>
      </c>
      <c r="AW949" s="13" t="s">
        <v>4</v>
      </c>
      <c r="AX949" s="13" t="s">
        <v>76</v>
      </c>
      <c r="AY949" s="157" t="s">
        <v>150</v>
      </c>
    </row>
    <row r="950" spans="2:65" s="1" customFormat="1" ht="16.5" customHeight="1">
      <c r="B950" s="32"/>
      <c r="C950" s="173" t="s">
        <v>1103</v>
      </c>
      <c r="D950" s="173" t="s">
        <v>656</v>
      </c>
      <c r="E950" s="174" t="s">
        <v>680</v>
      </c>
      <c r="F950" s="175" t="s">
        <v>681</v>
      </c>
      <c r="G950" s="176" t="s">
        <v>156</v>
      </c>
      <c r="H950" s="177">
        <v>5.5</v>
      </c>
      <c r="I950" s="178"/>
      <c r="J950" s="179">
        <f>ROUND(I950*H950,2)</f>
        <v>0</v>
      </c>
      <c r="K950" s="175" t="s">
        <v>157</v>
      </c>
      <c r="L950" s="180"/>
      <c r="M950" s="181" t="s">
        <v>19</v>
      </c>
      <c r="N950" s="182" t="s">
        <v>40</v>
      </c>
      <c r="P950" s="140">
        <f>O950*H950</f>
        <v>0</v>
      </c>
      <c r="Q950" s="140">
        <v>4.7999999999999996E-3</v>
      </c>
      <c r="R950" s="140">
        <f>Q950*H950</f>
        <v>2.6399999999999996E-2</v>
      </c>
      <c r="S950" s="140">
        <v>0</v>
      </c>
      <c r="T950" s="141">
        <f>S950*H950</f>
        <v>0</v>
      </c>
      <c r="AR950" s="142" t="s">
        <v>456</v>
      </c>
      <c r="AT950" s="142" t="s">
        <v>656</v>
      </c>
      <c r="AU950" s="142" t="s">
        <v>78</v>
      </c>
      <c r="AY950" s="17" t="s">
        <v>150</v>
      </c>
      <c r="BE950" s="143">
        <f>IF(N950="základní",J950,0)</f>
        <v>0</v>
      </c>
      <c r="BF950" s="143">
        <f>IF(N950="snížená",J950,0)</f>
        <v>0</v>
      </c>
      <c r="BG950" s="143">
        <f>IF(N950="zákl. přenesená",J950,0)</f>
        <v>0</v>
      </c>
      <c r="BH950" s="143">
        <f>IF(N950="sníž. přenesená",J950,0)</f>
        <v>0</v>
      </c>
      <c r="BI950" s="143">
        <f>IF(N950="nulová",J950,0)</f>
        <v>0</v>
      </c>
      <c r="BJ950" s="17" t="s">
        <v>76</v>
      </c>
      <c r="BK950" s="143">
        <f>ROUND(I950*H950,2)</f>
        <v>0</v>
      </c>
      <c r="BL950" s="17" t="s">
        <v>289</v>
      </c>
      <c r="BM950" s="142" t="s">
        <v>1104</v>
      </c>
    </row>
    <row r="951" spans="2:65" s="1" customFormat="1">
      <c r="B951" s="32"/>
      <c r="D951" s="144" t="s">
        <v>160</v>
      </c>
      <c r="F951" s="145" t="s">
        <v>681</v>
      </c>
      <c r="I951" s="146"/>
      <c r="L951" s="32"/>
      <c r="M951" s="147"/>
      <c r="T951" s="53"/>
      <c r="AT951" s="17" t="s">
        <v>160</v>
      </c>
      <c r="AU951" s="17" t="s">
        <v>78</v>
      </c>
    </row>
    <row r="952" spans="2:65" s="12" customFormat="1">
      <c r="B952" s="150"/>
      <c r="D952" s="144" t="s">
        <v>164</v>
      </c>
      <c r="E952" s="151" t="s">
        <v>19</v>
      </c>
      <c r="F952" s="152" t="s">
        <v>165</v>
      </c>
      <c r="H952" s="151" t="s">
        <v>19</v>
      </c>
      <c r="I952" s="153"/>
      <c r="L952" s="150"/>
      <c r="M952" s="154"/>
      <c r="T952" s="155"/>
      <c r="AT952" s="151" t="s">
        <v>164</v>
      </c>
      <c r="AU952" s="151" t="s">
        <v>78</v>
      </c>
      <c r="AV952" s="12" t="s">
        <v>76</v>
      </c>
      <c r="AW952" s="12" t="s">
        <v>31</v>
      </c>
      <c r="AX952" s="12" t="s">
        <v>69</v>
      </c>
      <c r="AY952" s="151" t="s">
        <v>150</v>
      </c>
    </row>
    <row r="953" spans="2:65" s="12" customFormat="1">
      <c r="B953" s="150"/>
      <c r="D953" s="144" t="s">
        <v>164</v>
      </c>
      <c r="E953" s="151" t="s">
        <v>19</v>
      </c>
      <c r="F953" s="152" t="s">
        <v>678</v>
      </c>
      <c r="H953" s="151" t="s">
        <v>19</v>
      </c>
      <c r="I953" s="153"/>
      <c r="L953" s="150"/>
      <c r="M953" s="154"/>
      <c r="T953" s="155"/>
      <c r="AT953" s="151" t="s">
        <v>164</v>
      </c>
      <c r="AU953" s="151" t="s">
        <v>78</v>
      </c>
      <c r="AV953" s="12" t="s">
        <v>76</v>
      </c>
      <c r="AW953" s="12" t="s">
        <v>31</v>
      </c>
      <c r="AX953" s="12" t="s">
        <v>69</v>
      </c>
      <c r="AY953" s="151" t="s">
        <v>150</v>
      </c>
    </row>
    <row r="954" spans="2:65" s="13" customFormat="1">
      <c r="B954" s="156"/>
      <c r="D954" s="144" t="s">
        <v>164</v>
      </c>
      <c r="E954" s="157" t="s">
        <v>19</v>
      </c>
      <c r="F954" s="158" t="s">
        <v>1097</v>
      </c>
      <c r="H954" s="159">
        <v>5</v>
      </c>
      <c r="I954" s="160"/>
      <c r="L954" s="156"/>
      <c r="M954" s="161"/>
      <c r="T954" s="162"/>
      <c r="AT954" s="157" t="s">
        <v>164</v>
      </c>
      <c r="AU954" s="157" t="s">
        <v>78</v>
      </c>
      <c r="AV954" s="13" t="s">
        <v>78</v>
      </c>
      <c r="AW954" s="13" t="s">
        <v>31</v>
      </c>
      <c r="AX954" s="13" t="s">
        <v>76</v>
      </c>
      <c r="AY954" s="157" t="s">
        <v>150</v>
      </c>
    </row>
    <row r="955" spans="2:65" s="13" customFormat="1">
      <c r="B955" s="156"/>
      <c r="D955" s="144" t="s">
        <v>164</v>
      </c>
      <c r="F955" s="158" t="s">
        <v>1105</v>
      </c>
      <c r="H955" s="159">
        <v>5.5</v>
      </c>
      <c r="I955" s="160"/>
      <c r="L955" s="156"/>
      <c r="M955" s="161"/>
      <c r="T955" s="162"/>
      <c r="AT955" s="157" t="s">
        <v>164</v>
      </c>
      <c r="AU955" s="157" t="s">
        <v>78</v>
      </c>
      <c r="AV955" s="13" t="s">
        <v>78</v>
      </c>
      <c r="AW955" s="13" t="s">
        <v>4</v>
      </c>
      <c r="AX955" s="13" t="s">
        <v>76</v>
      </c>
      <c r="AY955" s="157" t="s">
        <v>150</v>
      </c>
    </row>
    <row r="956" spans="2:65" s="1" customFormat="1" ht="21.75" customHeight="1">
      <c r="B956" s="32"/>
      <c r="C956" s="131" t="s">
        <v>1106</v>
      </c>
      <c r="D956" s="131" t="s">
        <v>153</v>
      </c>
      <c r="E956" s="132" t="s">
        <v>1107</v>
      </c>
      <c r="F956" s="133" t="s">
        <v>1108</v>
      </c>
      <c r="G956" s="134" t="s">
        <v>156</v>
      </c>
      <c r="H956" s="135">
        <v>8.3000000000000007</v>
      </c>
      <c r="I956" s="136"/>
      <c r="J956" s="137">
        <f>ROUND(I956*H956,2)</f>
        <v>0</v>
      </c>
      <c r="K956" s="133" t="s">
        <v>157</v>
      </c>
      <c r="L956" s="32"/>
      <c r="M956" s="138" t="s">
        <v>19</v>
      </c>
      <c r="N956" s="139" t="s">
        <v>40</v>
      </c>
      <c r="P956" s="140">
        <f>O956*H956</f>
        <v>0</v>
      </c>
      <c r="Q956" s="140">
        <v>1.1590000000000001E-3</v>
      </c>
      <c r="R956" s="140">
        <f>Q956*H956</f>
        <v>9.6197000000000019E-3</v>
      </c>
      <c r="S956" s="140">
        <v>0</v>
      </c>
      <c r="T956" s="141">
        <f>S956*H956</f>
        <v>0</v>
      </c>
      <c r="AR956" s="142" t="s">
        <v>289</v>
      </c>
      <c r="AT956" s="142" t="s">
        <v>153</v>
      </c>
      <c r="AU956" s="142" t="s">
        <v>78</v>
      </c>
      <c r="AY956" s="17" t="s">
        <v>150</v>
      </c>
      <c r="BE956" s="143">
        <f>IF(N956="základní",J956,0)</f>
        <v>0</v>
      </c>
      <c r="BF956" s="143">
        <f>IF(N956="snížená",J956,0)</f>
        <v>0</v>
      </c>
      <c r="BG956" s="143">
        <f>IF(N956="zákl. přenesená",J956,0)</f>
        <v>0</v>
      </c>
      <c r="BH956" s="143">
        <f>IF(N956="sníž. přenesená",J956,0)</f>
        <v>0</v>
      </c>
      <c r="BI956" s="143">
        <f>IF(N956="nulová",J956,0)</f>
        <v>0</v>
      </c>
      <c r="BJ956" s="17" t="s">
        <v>76</v>
      </c>
      <c r="BK956" s="143">
        <f>ROUND(I956*H956,2)</f>
        <v>0</v>
      </c>
      <c r="BL956" s="17" t="s">
        <v>289</v>
      </c>
      <c r="BM956" s="142" t="s">
        <v>1109</v>
      </c>
    </row>
    <row r="957" spans="2:65" s="1" customFormat="1">
      <c r="B957" s="32"/>
      <c r="D957" s="144" t="s">
        <v>160</v>
      </c>
      <c r="F957" s="145" t="s">
        <v>1110</v>
      </c>
      <c r="I957" s="146"/>
      <c r="L957" s="32"/>
      <c r="M957" s="147"/>
      <c r="T957" s="53"/>
      <c r="AT957" s="17" t="s">
        <v>160</v>
      </c>
      <c r="AU957" s="17" t="s">
        <v>78</v>
      </c>
    </row>
    <row r="958" spans="2:65" s="1" customFormat="1">
      <c r="B958" s="32"/>
      <c r="D958" s="148" t="s">
        <v>162</v>
      </c>
      <c r="F958" s="149" t="s">
        <v>1111</v>
      </c>
      <c r="I958" s="146"/>
      <c r="L958" s="32"/>
      <c r="M958" s="147"/>
      <c r="T958" s="53"/>
      <c r="AT958" s="17" t="s">
        <v>162</v>
      </c>
      <c r="AU958" s="17" t="s">
        <v>78</v>
      </c>
    </row>
    <row r="959" spans="2:65" s="12" customFormat="1">
      <c r="B959" s="150"/>
      <c r="D959" s="144" t="s">
        <v>164</v>
      </c>
      <c r="E959" s="151" t="s">
        <v>19</v>
      </c>
      <c r="F959" s="152" t="s">
        <v>165</v>
      </c>
      <c r="H959" s="151" t="s">
        <v>19</v>
      </c>
      <c r="I959" s="153"/>
      <c r="L959" s="150"/>
      <c r="M959" s="154"/>
      <c r="T959" s="155"/>
      <c r="AT959" s="151" t="s">
        <v>164</v>
      </c>
      <c r="AU959" s="151" t="s">
        <v>78</v>
      </c>
      <c r="AV959" s="12" t="s">
        <v>76</v>
      </c>
      <c r="AW959" s="12" t="s">
        <v>31</v>
      </c>
      <c r="AX959" s="12" t="s">
        <v>69</v>
      </c>
      <c r="AY959" s="151" t="s">
        <v>150</v>
      </c>
    </row>
    <row r="960" spans="2:65" s="12" customFormat="1">
      <c r="B960" s="150"/>
      <c r="D960" s="144" t="s">
        <v>164</v>
      </c>
      <c r="E960" s="151" t="s">
        <v>19</v>
      </c>
      <c r="F960" s="152" t="s">
        <v>1112</v>
      </c>
      <c r="H960" s="151" t="s">
        <v>19</v>
      </c>
      <c r="I960" s="153"/>
      <c r="L960" s="150"/>
      <c r="M960" s="154"/>
      <c r="T960" s="155"/>
      <c r="AT960" s="151" t="s">
        <v>164</v>
      </c>
      <c r="AU960" s="151" t="s">
        <v>78</v>
      </c>
      <c r="AV960" s="12" t="s">
        <v>76</v>
      </c>
      <c r="AW960" s="12" t="s">
        <v>31</v>
      </c>
      <c r="AX960" s="12" t="s">
        <v>69</v>
      </c>
      <c r="AY960" s="151" t="s">
        <v>150</v>
      </c>
    </row>
    <row r="961" spans="2:65" s="13" customFormat="1">
      <c r="B961" s="156"/>
      <c r="D961" s="144" t="s">
        <v>164</v>
      </c>
      <c r="E961" s="157" t="s">
        <v>19</v>
      </c>
      <c r="F961" s="158" t="s">
        <v>1113</v>
      </c>
      <c r="H961" s="159">
        <v>3.9</v>
      </c>
      <c r="I961" s="160"/>
      <c r="L961" s="156"/>
      <c r="M961" s="161"/>
      <c r="T961" s="162"/>
      <c r="AT961" s="157" t="s">
        <v>164</v>
      </c>
      <c r="AU961" s="157" t="s">
        <v>78</v>
      </c>
      <c r="AV961" s="13" t="s">
        <v>78</v>
      </c>
      <c r="AW961" s="13" t="s">
        <v>31</v>
      </c>
      <c r="AX961" s="13" t="s">
        <v>69</v>
      </c>
      <c r="AY961" s="157" t="s">
        <v>150</v>
      </c>
    </row>
    <row r="962" spans="2:65" s="13" customFormat="1">
      <c r="B962" s="156"/>
      <c r="D962" s="144" t="s">
        <v>164</v>
      </c>
      <c r="E962" s="157" t="s">
        <v>19</v>
      </c>
      <c r="F962" s="158" t="s">
        <v>1114</v>
      </c>
      <c r="H962" s="159">
        <v>4.4000000000000004</v>
      </c>
      <c r="I962" s="160"/>
      <c r="L962" s="156"/>
      <c r="M962" s="161"/>
      <c r="T962" s="162"/>
      <c r="AT962" s="157" t="s">
        <v>164</v>
      </c>
      <c r="AU962" s="157" t="s">
        <v>78</v>
      </c>
      <c r="AV962" s="13" t="s">
        <v>78</v>
      </c>
      <c r="AW962" s="13" t="s">
        <v>31</v>
      </c>
      <c r="AX962" s="13" t="s">
        <v>69</v>
      </c>
      <c r="AY962" s="157" t="s">
        <v>150</v>
      </c>
    </row>
    <row r="963" spans="2:65" s="14" customFormat="1">
      <c r="B963" s="163"/>
      <c r="D963" s="144" t="s">
        <v>164</v>
      </c>
      <c r="E963" s="164" t="s">
        <v>19</v>
      </c>
      <c r="F963" s="165" t="s">
        <v>171</v>
      </c>
      <c r="H963" s="166">
        <v>8.3000000000000007</v>
      </c>
      <c r="I963" s="167"/>
      <c r="L963" s="163"/>
      <c r="M963" s="168"/>
      <c r="T963" s="169"/>
      <c r="AT963" s="164" t="s">
        <v>164</v>
      </c>
      <c r="AU963" s="164" t="s">
        <v>78</v>
      </c>
      <c r="AV963" s="14" t="s">
        <v>158</v>
      </c>
      <c r="AW963" s="14" t="s">
        <v>31</v>
      </c>
      <c r="AX963" s="14" t="s">
        <v>76</v>
      </c>
      <c r="AY963" s="164" t="s">
        <v>150</v>
      </c>
    </row>
    <row r="964" spans="2:65" s="1" customFormat="1" ht="16.5" customHeight="1">
      <c r="B964" s="32"/>
      <c r="C964" s="173" t="s">
        <v>1115</v>
      </c>
      <c r="D964" s="173" t="s">
        <v>656</v>
      </c>
      <c r="E964" s="174" t="s">
        <v>1116</v>
      </c>
      <c r="F964" s="175" t="s">
        <v>1117</v>
      </c>
      <c r="G964" s="176" t="s">
        <v>156</v>
      </c>
      <c r="H964" s="177">
        <v>9.1300000000000008</v>
      </c>
      <c r="I964" s="178"/>
      <c r="J964" s="179">
        <f>ROUND(I964*H964,2)</f>
        <v>0</v>
      </c>
      <c r="K964" s="175" t="s">
        <v>157</v>
      </c>
      <c r="L964" s="180"/>
      <c r="M964" s="181" t="s">
        <v>19</v>
      </c>
      <c r="N964" s="182" t="s">
        <v>40</v>
      </c>
      <c r="P964" s="140">
        <f>O964*H964</f>
        <v>0</v>
      </c>
      <c r="Q964" s="140">
        <v>3.5999999999999999E-3</v>
      </c>
      <c r="R964" s="140">
        <f>Q964*H964</f>
        <v>3.2868000000000001E-2</v>
      </c>
      <c r="S964" s="140">
        <v>0</v>
      </c>
      <c r="T964" s="141">
        <f>S964*H964</f>
        <v>0</v>
      </c>
      <c r="AR964" s="142" t="s">
        <v>456</v>
      </c>
      <c r="AT964" s="142" t="s">
        <v>656</v>
      </c>
      <c r="AU964" s="142" t="s">
        <v>78</v>
      </c>
      <c r="AY964" s="17" t="s">
        <v>150</v>
      </c>
      <c r="BE964" s="143">
        <f>IF(N964="základní",J964,0)</f>
        <v>0</v>
      </c>
      <c r="BF964" s="143">
        <f>IF(N964="snížená",J964,0)</f>
        <v>0</v>
      </c>
      <c r="BG964" s="143">
        <f>IF(N964="zákl. přenesená",J964,0)</f>
        <v>0</v>
      </c>
      <c r="BH964" s="143">
        <f>IF(N964="sníž. přenesená",J964,0)</f>
        <v>0</v>
      </c>
      <c r="BI964" s="143">
        <f>IF(N964="nulová",J964,0)</f>
        <v>0</v>
      </c>
      <c r="BJ964" s="17" t="s">
        <v>76</v>
      </c>
      <c r="BK964" s="143">
        <f>ROUND(I964*H964,2)</f>
        <v>0</v>
      </c>
      <c r="BL964" s="17" t="s">
        <v>289</v>
      </c>
      <c r="BM964" s="142" t="s">
        <v>1118</v>
      </c>
    </row>
    <row r="965" spans="2:65" s="1" customFormat="1">
      <c r="B965" s="32"/>
      <c r="D965" s="144" t="s">
        <v>160</v>
      </c>
      <c r="F965" s="145" t="s">
        <v>1117</v>
      </c>
      <c r="I965" s="146"/>
      <c r="L965" s="32"/>
      <c r="M965" s="147"/>
      <c r="T965" s="53"/>
      <c r="AT965" s="17" t="s">
        <v>160</v>
      </c>
      <c r="AU965" s="17" t="s">
        <v>78</v>
      </c>
    </row>
    <row r="966" spans="2:65" s="13" customFormat="1">
      <c r="B966" s="156"/>
      <c r="D966" s="144" t="s">
        <v>164</v>
      </c>
      <c r="F966" s="158" t="s">
        <v>1119</v>
      </c>
      <c r="H966" s="159">
        <v>9.1300000000000008</v>
      </c>
      <c r="I966" s="160"/>
      <c r="L966" s="156"/>
      <c r="M966" s="161"/>
      <c r="T966" s="162"/>
      <c r="AT966" s="157" t="s">
        <v>164</v>
      </c>
      <c r="AU966" s="157" t="s">
        <v>78</v>
      </c>
      <c r="AV966" s="13" t="s">
        <v>78</v>
      </c>
      <c r="AW966" s="13" t="s">
        <v>4</v>
      </c>
      <c r="AX966" s="13" t="s">
        <v>76</v>
      </c>
      <c r="AY966" s="157" t="s">
        <v>150</v>
      </c>
    </row>
    <row r="967" spans="2:65" s="1" customFormat="1" ht="24.2" customHeight="1">
      <c r="B967" s="32"/>
      <c r="C967" s="131" t="s">
        <v>1120</v>
      </c>
      <c r="D967" s="131" t="s">
        <v>153</v>
      </c>
      <c r="E967" s="132" t="s">
        <v>1121</v>
      </c>
      <c r="F967" s="133" t="s">
        <v>1122</v>
      </c>
      <c r="G967" s="134" t="s">
        <v>156</v>
      </c>
      <c r="H967" s="135">
        <v>628.4</v>
      </c>
      <c r="I967" s="136"/>
      <c r="J967" s="137">
        <f>ROUND(I967*H967,2)</f>
        <v>0</v>
      </c>
      <c r="K967" s="133" t="s">
        <v>157</v>
      </c>
      <c r="L967" s="32"/>
      <c r="M967" s="138" t="s">
        <v>19</v>
      </c>
      <c r="N967" s="139" t="s">
        <v>40</v>
      </c>
      <c r="P967" s="140">
        <f>O967*H967</f>
        <v>0</v>
      </c>
      <c r="Q967" s="140">
        <v>1.21E-4</v>
      </c>
      <c r="R967" s="140">
        <f>Q967*H967</f>
        <v>7.6036400000000004E-2</v>
      </c>
      <c r="S967" s="140">
        <v>0</v>
      </c>
      <c r="T967" s="141">
        <f>S967*H967</f>
        <v>0</v>
      </c>
      <c r="AR967" s="142" t="s">
        <v>289</v>
      </c>
      <c r="AT967" s="142" t="s">
        <v>153</v>
      </c>
      <c r="AU967" s="142" t="s">
        <v>78</v>
      </c>
      <c r="AY967" s="17" t="s">
        <v>150</v>
      </c>
      <c r="BE967" s="143">
        <f>IF(N967="základní",J967,0)</f>
        <v>0</v>
      </c>
      <c r="BF967" s="143">
        <f>IF(N967="snížená",J967,0)</f>
        <v>0</v>
      </c>
      <c r="BG967" s="143">
        <f>IF(N967="zákl. přenesená",J967,0)</f>
        <v>0</v>
      </c>
      <c r="BH967" s="143">
        <f>IF(N967="sníž. přenesená",J967,0)</f>
        <v>0</v>
      </c>
      <c r="BI967" s="143">
        <f>IF(N967="nulová",J967,0)</f>
        <v>0</v>
      </c>
      <c r="BJ967" s="17" t="s">
        <v>76</v>
      </c>
      <c r="BK967" s="143">
        <f>ROUND(I967*H967,2)</f>
        <v>0</v>
      </c>
      <c r="BL967" s="17" t="s">
        <v>289</v>
      </c>
      <c r="BM967" s="142" t="s">
        <v>1123</v>
      </c>
    </row>
    <row r="968" spans="2:65" s="1" customFormat="1">
      <c r="B968" s="32"/>
      <c r="D968" s="144" t="s">
        <v>160</v>
      </c>
      <c r="F968" s="145" t="s">
        <v>1124</v>
      </c>
      <c r="I968" s="146"/>
      <c r="L968" s="32"/>
      <c r="M968" s="147"/>
      <c r="T968" s="53"/>
      <c r="AT968" s="17" t="s">
        <v>160</v>
      </c>
      <c r="AU968" s="17" t="s">
        <v>78</v>
      </c>
    </row>
    <row r="969" spans="2:65" s="1" customFormat="1">
      <c r="B969" s="32"/>
      <c r="D969" s="148" t="s">
        <v>162</v>
      </c>
      <c r="F969" s="149" t="s">
        <v>1125</v>
      </c>
      <c r="I969" s="146"/>
      <c r="L969" s="32"/>
      <c r="M969" s="147"/>
      <c r="T969" s="53"/>
      <c r="AT969" s="17" t="s">
        <v>162</v>
      </c>
      <c r="AU969" s="17" t="s">
        <v>78</v>
      </c>
    </row>
    <row r="970" spans="2:65" s="12" customFormat="1">
      <c r="B970" s="150"/>
      <c r="D970" s="144" t="s">
        <v>164</v>
      </c>
      <c r="E970" s="151" t="s">
        <v>19</v>
      </c>
      <c r="F970" s="152" t="s">
        <v>165</v>
      </c>
      <c r="H970" s="151" t="s">
        <v>19</v>
      </c>
      <c r="I970" s="153"/>
      <c r="L970" s="150"/>
      <c r="M970" s="154"/>
      <c r="T970" s="155"/>
      <c r="AT970" s="151" t="s">
        <v>164</v>
      </c>
      <c r="AU970" s="151" t="s">
        <v>78</v>
      </c>
      <c r="AV970" s="12" t="s">
        <v>76</v>
      </c>
      <c r="AW970" s="12" t="s">
        <v>31</v>
      </c>
      <c r="AX970" s="12" t="s">
        <v>69</v>
      </c>
      <c r="AY970" s="151" t="s">
        <v>150</v>
      </c>
    </row>
    <row r="971" spans="2:65" s="12" customFormat="1">
      <c r="B971" s="150"/>
      <c r="D971" s="144" t="s">
        <v>164</v>
      </c>
      <c r="E971" s="151" t="s">
        <v>19</v>
      </c>
      <c r="F971" s="152" t="s">
        <v>969</v>
      </c>
      <c r="H971" s="151" t="s">
        <v>19</v>
      </c>
      <c r="I971" s="153"/>
      <c r="L971" s="150"/>
      <c r="M971" s="154"/>
      <c r="T971" s="155"/>
      <c r="AT971" s="151" t="s">
        <v>164</v>
      </c>
      <c r="AU971" s="151" t="s">
        <v>78</v>
      </c>
      <c r="AV971" s="12" t="s">
        <v>76</v>
      </c>
      <c r="AW971" s="12" t="s">
        <v>31</v>
      </c>
      <c r="AX971" s="12" t="s">
        <v>69</v>
      </c>
      <c r="AY971" s="151" t="s">
        <v>150</v>
      </c>
    </row>
    <row r="972" spans="2:65" s="13" customFormat="1">
      <c r="B972" s="156"/>
      <c r="D972" s="144" t="s">
        <v>164</v>
      </c>
      <c r="E972" s="157" t="s">
        <v>19</v>
      </c>
      <c r="F972" s="158" t="s">
        <v>1017</v>
      </c>
      <c r="H972" s="159">
        <v>75</v>
      </c>
      <c r="I972" s="160"/>
      <c r="L972" s="156"/>
      <c r="M972" s="161"/>
      <c r="T972" s="162"/>
      <c r="AT972" s="157" t="s">
        <v>164</v>
      </c>
      <c r="AU972" s="157" t="s">
        <v>78</v>
      </c>
      <c r="AV972" s="13" t="s">
        <v>78</v>
      </c>
      <c r="AW972" s="13" t="s">
        <v>31</v>
      </c>
      <c r="AX972" s="13" t="s">
        <v>69</v>
      </c>
      <c r="AY972" s="157" t="s">
        <v>150</v>
      </c>
    </row>
    <row r="973" spans="2:65" s="12" customFormat="1">
      <c r="B973" s="150"/>
      <c r="D973" s="144" t="s">
        <v>164</v>
      </c>
      <c r="E973" s="151" t="s">
        <v>19</v>
      </c>
      <c r="F973" s="152" t="s">
        <v>908</v>
      </c>
      <c r="H973" s="151" t="s">
        <v>19</v>
      </c>
      <c r="I973" s="153"/>
      <c r="L973" s="150"/>
      <c r="M973" s="154"/>
      <c r="T973" s="155"/>
      <c r="AT973" s="151" t="s">
        <v>164</v>
      </c>
      <c r="AU973" s="151" t="s">
        <v>78</v>
      </c>
      <c r="AV973" s="12" t="s">
        <v>76</v>
      </c>
      <c r="AW973" s="12" t="s">
        <v>31</v>
      </c>
      <c r="AX973" s="12" t="s">
        <v>69</v>
      </c>
      <c r="AY973" s="151" t="s">
        <v>150</v>
      </c>
    </row>
    <row r="974" spans="2:65" s="13" customFormat="1">
      <c r="B974" s="156"/>
      <c r="D974" s="144" t="s">
        <v>164</v>
      </c>
      <c r="E974" s="157" t="s">
        <v>19</v>
      </c>
      <c r="F974" s="158" t="s">
        <v>1126</v>
      </c>
      <c r="H974" s="159">
        <v>377.2</v>
      </c>
      <c r="I974" s="160"/>
      <c r="L974" s="156"/>
      <c r="M974" s="161"/>
      <c r="T974" s="162"/>
      <c r="AT974" s="157" t="s">
        <v>164</v>
      </c>
      <c r="AU974" s="157" t="s">
        <v>78</v>
      </c>
      <c r="AV974" s="13" t="s">
        <v>78</v>
      </c>
      <c r="AW974" s="13" t="s">
        <v>31</v>
      </c>
      <c r="AX974" s="13" t="s">
        <v>69</v>
      </c>
      <c r="AY974" s="157" t="s">
        <v>150</v>
      </c>
    </row>
    <row r="975" spans="2:65" s="12" customFormat="1">
      <c r="B975" s="150"/>
      <c r="D975" s="144" t="s">
        <v>164</v>
      </c>
      <c r="E975" s="151" t="s">
        <v>19</v>
      </c>
      <c r="F975" s="152" t="s">
        <v>910</v>
      </c>
      <c r="H975" s="151" t="s">
        <v>19</v>
      </c>
      <c r="I975" s="153"/>
      <c r="L975" s="150"/>
      <c r="M975" s="154"/>
      <c r="T975" s="155"/>
      <c r="AT975" s="151" t="s">
        <v>164</v>
      </c>
      <c r="AU975" s="151" t="s">
        <v>78</v>
      </c>
      <c r="AV975" s="12" t="s">
        <v>76</v>
      </c>
      <c r="AW975" s="12" t="s">
        <v>31</v>
      </c>
      <c r="AX975" s="12" t="s">
        <v>69</v>
      </c>
      <c r="AY975" s="151" t="s">
        <v>150</v>
      </c>
    </row>
    <row r="976" spans="2:65" s="13" customFormat="1">
      <c r="B976" s="156"/>
      <c r="D976" s="144" t="s">
        <v>164</v>
      </c>
      <c r="E976" s="157" t="s">
        <v>19</v>
      </c>
      <c r="F976" s="158" t="s">
        <v>1019</v>
      </c>
      <c r="H976" s="159">
        <v>169</v>
      </c>
      <c r="I976" s="160"/>
      <c r="L976" s="156"/>
      <c r="M976" s="161"/>
      <c r="T976" s="162"/>
      <c r="AT976" s="157" t="s">
        <v>164</v>
      </c>
      <c r="AU976" s="157" t="s">
        <v>78</v>
      </c>
      <c r="AV976" s="13" t="s">
        <v>78</v>
      </c>
      <c r="AW976" s="13" t="s">
        <v>31</v>
      </c>
      <c r="AX976" s="13" t="s">
        <v>69</v>
      </c>
      <c r="AY976" s="157" t="s">
        <v>150</v>
      </c>
    </row>
    <row r="977" spans="2:65" s="12" customFormat="1">
      <c r="B977" s="150"/>
      <c r="D977" s="144" t="s">
        <v>164</v>
      </c>
      <c r="E977" s="151" t="s">
        <v>19</v>
      </c>
      <c r="F977" s="152" t="s">
        <v>912</v>
      </c>
      <c r="H977" s="151" t="s">
        <v>19</v>
      </c>
      <c r="I977" s="153"/>
      <c r="L977" s="150"/>
      <c r="M977" s="154"/>
      <c r="T977" s="155"/>
      <c r="AT977" s="151" t="s">
        <v>164</v>
      </c>
      <c r="AU977" s="151" t="s">
        <v>78</v>
      </c>
      <c r="AV977" s="12" t="s">
        <v>76</v>
      </c>
      <c r="AW977" s="12" t="s">
        <v>31</v>
      </c>
      <c r="AX977" s="12" t="s">
        <v>69</v>
      </c>
      <c r="AY977" s="151" t="s">
        <v>150</v>
      </c>
    </row>
    <row r="978" spans="2:65" s="13" customFormat="1">
      <c r="B978" s="156"/>
      <c r="D978" s="144" t="s">
        <v>164</v>
      </c>
      <c r="E978" s="157" t="s">
        <v>19</v>
      </c>
      <c r="F978" s="158" t="s">
        <v>1020</v>
      </c>
      <c r="H978" s="159">
        <v>7.2</v>
      </c>
      <c r="I978" s="160"/>
      <c r="L978" s="156"/>
      <c r="M978" s="161"/>
      <c r="T978" s="162"/>
      <c r="AT978" s="157" t="s">
        <v>164</v>
      </c>
      <c r="AU978" s="157" t="s">
        <v>78</v>
      </c>
      <c r="AV978" s="13" t="s">
        <v>78</v>
      </c>
      <c r="AW978" s="13" t="s">
        <v>31</v>
      </c>
      <c r="AX978" s="13" t="s">
        <v>69</v>
      </c>
      <c r="AY978" s="157" t="s">
        <v>150</v>
      </c>
    </row>
    <row r="979" spans="2:65" s="14" customFormat="1">
      <c r="B979" s="163"/>
      <c r="D979" s="144" t="s">
        <v>164</v>
      </c>
      <c r="E979" s="164" t="s">
        <v>19</v>
      </c>
      <c r="F979" s="165" t="s">
        <v>171</v>
      </c>
      <c r="H979" s="166">
        <v>628.4</v>
      </c>
      <c r="I979" s="167"/>
      <c r="L979" s="163"/>
      <c r="M979" s="168"/>
      <c r="T979" s="169"/>
      <c r="AT979" s="164" t="s">
        <v>164</v>
      </c>
      <c r="AU979" s="164" t="s">
        <v>78</v>
      </c>
      <c r="AV979" s="14" t="s">
        <v>158</v>
      </c>
      <c r="AW979" s="14" t="s">
        <v>31</v>
      </c>
      <c r="AX979" s="14" t="s">
        <v>76</v>
      </c>
      <c r="AY979" s="164" t="s">
        <v>150</v>
      </c>
    </row>
    <row r="980" spans="2:65" s="1" customFormat="1" ht="16.5" customHeight="1">
      <c r="B980" s="32"/>
      <c r="C980" s="173" t="s">
        <v>1127</v>
      </c>
      <c r="D980" s="173" t="s">
        <v>656</v>
      </c>
      <c r="E980" s="174" t="s">
        <v>1128</v>
      </c>
      <c r="F980" s="175" t="s">
        <v>1129</v>
      </c>
      <c r="G980" s="176" t="s">
        <v>219</v>
      </c>
      <c r="H980" s="177">
        <v>99.171000000000006</v>
      </c>
      <c r="I980" s="178"/>
      <c r="J980" s="179">
        <f>ROUND(I980*H980,2)</f>
        <v>0</v>
      </c>
      <c r="K980" s="175" t="s">
        <v>157</v>
      </c>
      <c r="L980" s="180"/>
      <c r="M980" s="181" t="s">
        <v>19</v>
      </c>
      <c r="N980" s="182" t="s">
        <v>40</v>
      </c>
      <c r="P980" s="140">
        <f>O980*H980</f>
        <v>0</v>
      </c>
      <c r="Q980" s="140">
        <v>2.5000000000000001E-2</v>
      </c>
      <c r="R980" s="140">
        <f>Q980*H980</f>
        <v>2.4792750000000003</v>
      </c>
      <c r="S980" s="140">
        <v>0</v>
      </c>
      <c r="T980" s="141">
        <f>S980*H980</f>
        <v>0</v>
      </c>
      <c r="AR980" s="142" t="s">
        <v>456</v>
      </c>
      <c r="AT980" s="142" t="s">
        <v>656</v>
      </c>
      <c r="AU980" s="142" t="s">
        <v>78</v>
      </c>
      <c r="AY980" s="17" t="s">
        <v>150</v>
      </c>
      <c r="BE980" s="143">
        <f>IF(N980="základní",J980,0)</f>
        <v>0</v>
      </c>
      <c r="BF980" s="143">
        <f>IF(N980="snížená",J980,0)</f>
        <v>0</v>
      </c>
      <c r="BG980" s="143">
        <f>IF(N980="zákl. přenesená",J980,0)</f>
        <v>0</v>
      </c>
      <c r="BH980" s="143">
        <f>IF(N980="sníž. přenesená",J980,0)</f>
        <v>0</v>
      </c>
      <c r="BI980" s="143">
        <f>IF(N980="nulová",J980,0)</f>
        <v>0</v>
      </c>
      <c r="BJ980" s="17" t="s">
        <v>76</v>
      </c>
      <c r="BK980" s="143">
        <f>ROUND(I980*H980,2)</f>
        <v>0</v>
      </c>
      <c r="BL980" s="17" t="s">
        <v>289</v>
      </c>
      <c r="BM980" s="142" t="s">
        <v>1130</v>
      </c>
    </row>
    <row r="981" spans="2:65" s="1" customFormat="1">
      <c r="B981" s="32"/>
      <c r="D981" s="144" t="s">
        <v>160</v>
      </c>
      <c r="F981" s="145" t="s">
        <v>1129</v>
      </c>
      <c r="I981" s="146"/>
      <c r="L981" s="32"/>
      <c r="M981" s="147"/>
      <c r="T981" s="53"/>
      <c r="AT981" s="17" t="s">
        <v>160</v>
      </c>
      <c r="AU981" s="17" t="s">
        <v>78</v>
      </c>
    </row>
    <row r="982" spans="2:65" s="12" customFormat="1">
      <c r="B982" s="150"/>
      <c r="D982" s="144" t="s">
        <v>164</v>
      </c>
      <c r="E982" s="151" t="s">
        <v>19</v>
      </c>
      <c r="F982" s="152" t="s">
        <v>165</v>
      </c>
      <c r="H982" s="151" t="s">
        <v>19</v>
      </c>
      <c r="I982" s="153"/>
      <c r="L982" s="150"/>
      <c r="M982" s="154"/>
      <c r="T982" s="155"/>
      <c r="AT982" s="151" t="s">
        <v>164</v>
      </c>
      <c r="AU982" s="151" t="s">
        <v>78</v>
      </c>
      <c r="AV982" s="12" t="s">
        <v>76</v>
      </c>
      <c r="AW982" s="12" t="s">
        <v>31</v>
      </c>
      <c r="AX982" s="12" t="s">
        <v>69</v>
      </c>
      <c r="AY982" s="151" t="s">
        <v>150</v>
      </c>
    </row>
    <row r="983" spans="2:65" s="12" customFormat="1">
      <c r="B983" s="150"/>
      <c r="D983" s="144" t="s">
        <v>164</v>
      </c>
      <c r="E983" s="151" t="s">
        <v>19</v>
      </c>
      <c r="F983" s="152" t="s">
        <v>969</v>
      </c>
      <c r="H983" s="151" t="s">
        <v>19</v>
      </c>
      <c r="I983" s="153"/>
      <c r="L983" s="150"/>
      <c r="M983" s="154"/>
      <c r="T983" s="155"/>
      <c r="AT983" s="151" t="s">
        <v>164</v>
      </c>
      <c r="AU983" s="151" t="s">
        <v>78</v>
      </c>
      <c r="AV983" s="12" t="s">
        <v>76</v>
      </c>
      <c r="AW983" s="12" t="s">
        <v>31</v>
      </c>
      <c r="AX983" s="12" t="s">
        <v>69</v>
      </c>
      <c r="AY983" s="151" t="s">
        <v>150</v>
      </c>
    </row>
    <row r="984" spans="2:65" s="13" customFormat="1">
      <c r="B984" s="156"/>
      <c r="D984" s="144" t="s">
        <v>164</v>
      </c>
      <c r="E984" s="157" t="s">
        <v>19</v>
      </c>
      <c r="F984" s="158" t="s">
        <v>1131</v>
      </c>
      <c r="H984" s="159">
        <v>9.375</v>
      </c>
      <c r="I984" s="160"/>
      <c r="L984" s="156"/>
      <c r="M984" s="161"/>
      <c r="T984" s="162"/>
      <c r="AT984" s="157" t="s">
        <v>164</v>
      </c>
      <c r="AU984" s="157" t="s">
        <v>78</v>
      </c>
      <c r="AV984" s="13" t="s">
        <v>78</v>
      </c>
      <c r="AW984" s="13" t="s">
        <v>31</v>
      </c>
      <c r="AX984" s="13" t="s">
        <v>69</v>
      </c>
      <c r="AY984" s="157" t="s">
        <v>150</v>
      </c>
    </row>
    <row r="985" spans="2:65" s="12" customFormat="1">
      <c r="B985" s="150"/>
      <c r="D985" s="144" t="s">
        <v>164</v>
      </c>
      <c r="E985" s="151" t="s">
        <v>19</v>
      </c>
      <c r="F985" s="152" t="s">
        <v>908</v>
      </c>
      <c r="H985" s="151" t="s">
        <v>19</v>
      </c>
      <c r="I985" s="153"/>
      <c r="L985" s="150"/>
      <c r="M985" s="154"/>
      <c r="T985" s="155"/>
      <c r="AT985" s="151" t="s">
        <v>164</v>
      </c>
      <c r="AU985" s="151" t="s">
        <v>78</v>
      </c>
      <c r="AV985" s="12" t="s">
        <v>76</v>
      </c>
      <c r="AW985" s="12" t="s">
        <v>31</v>
      </c>
      <c r="AX985" s="12" t="s">
        <v>69</v>
      </c>
      <c r="AY985" s="151" t="s">
        <v>150</v>
      </c>
    </row>
    <row r="986" spans="2:65" s="13" customFormat="1">
      <c r="B986" s="156"/>
      <c r="D986" s="144" t="s">
        <v>164</v>
      </c>
      <c r="E986" s="157" t="s">
        <v>19</v>
      </c>
      <c r="F986" s="158" t="s">
        <v>1132</v>
      </c>
      <c r="H986" s="159">
        <v>56.58</v>
      </c>
      <c r="I986" s="160"/>
      <c r="L986" s="156"/>
      <c r="M986" s="161"/>
      <c r="T986" s="162"/>
      <c r="AT986" s="157" t="s">
        <v>164</v>
      </c>
      <c r="AU986" s="157" t="s">
        <v>78</v>
      </c>
      <c r="AV986" s="13" t="s">
        <v>78</v>
      </c>
      <c r="AW986" s="13" t="s">
        <v>31</v>
      </c>
      <c r="AX986" s="13" t="s">
        <v>69</v>
      </c>
      <c r="AY986" s="157" t="s">
        <v>150</v>
      </c>
    </row>
    <row r="987" spans="2:65" s="12" customFormat="1">
      <c r="B987" s="150"/>
      <c r="D987" s="144" t="s">
        <v>164</v>
      </c>
      <c r="E987" s="151" t="s">
        <v>19</v>
      </c>
      <c r="F987" s="152" t="s">
        <v>910</v>
      </c>
      <c r="H987" s="151" t="s">
        <v>19</v>
      </c>
      <c r="I987" s="153"/>
      <c r="L987" s="150"/>
      <c r="M987" s="154"/>
      <c r="T987" s="155"/>
      <c r="AT987" s="151" t="s">
        <v>164</v>
      </c>
      <c r="AU987" s="151" t="s">
        <v>78</v>
      </c>
      <c r="AV987" s="12" t="s">
        <v>76</v>
      </c>
      <c r="AW987" s="12" t="s">
        <v>31</v>
      </c>
      <c r="AX987" s="12" t="s">
        <v>69</v>
      </c>
      <c r="AY987" s="151" t="s">
        <v>150</v>
      </c>
    </row>
    <row r="988" spans="2:65" s="13" customFormat="1">
      <c r="B988" s="156"/>
      <c r="D988" s="144" t="s">
        <v>164</v>
      </c>
      <c r="E988" s="157" t="s">
        <v>19</v>
      </c>
      <c r="F988" s="158" t="s">
        <v>1133</v>
      </c>
      <c r="H988" s="159">
        <v>23.66</v>
      </c>
      <c r="I988" s="160"/>
      <c r="L988" s="156"/>
      <c r="M988" s="161"/>
      <c r="T988" s="162"/>
      <c r="AT988" s="157" t="s">
        <v>164</v>
      </c>
      <c r="AU988" s="157" t="s">
        <v>78</v>
      </c>
      <c r="AV988" s="13" t="s">
        <v>78</v>
      </c>
      <c r="AW988" s="13" t="s">
        <v>31</v>
      </c>
      <c r="AX988" s="13" t="s">
        <v>69</v>
      </c>
      <c r="AY988" s="157" t="s">
        <v>150</v>
      </c>
    </row>
    <row r="989" spans="2:65" s="12" customFormat="1">
      <c r="B989" s="150"/>
      <c r="D989" s="144" t="s">
        <v>164</v>
      </c>
      <c r="E989" s="151" t="s">
        <v>19</v>
      </c>
      <c r="F989" s="152" t="s">
        <v>912</v>
      </c>
      <c r="H989" s="151" t="s">
        <v>19</v>
      </c>
      <c r="I989" s="153"/>
      <c r="L989" s="150"/>
      <c r="M989" s="154"/>
      <c r="T989" s="155"/>
      <c r="AT989" s="151" t="s">
        <v>164</v>
      </c>
      <c r="AU989" s="151" t="s">
        <v>78</v>
      </c>
      <c r="AV989" s="12" t="s">
        <v>76</v>
      </c>
      <c r="AW989" s="12" t="s">
        <v>31</v>
      </c>
      <c r="AX989" s="12" t="s">
        <v>69</v>
      </c>
      <c r="AY989" s="151" t="s">
        <v>150</v>
      </c>
    </row>
    <row r="990" spans="2:65" s="13" customFormat="1">
      <c r="B990" s="156"/>
      <c r="D990" s="144" t="s">
        <v>164</v>
      </c>
      <c r="E990" s="157" t="s">
        <v>19</v>
      </c>
      <c r="F990" s="158" t="s">
        <v>1134</v>
      </c>
      <c r="H990" s="159">
        <v>0.54</v>
      </c>
      <c r="I990" s="160"/>
      <c r="L990" s="156"/>
      <c r="M990" s="161"/>
      <c r="T990" s="162"/>
      <c r="AT990" s="157" t="s">
        <v>164</v>
      </c>
      <c r="AU990" s="157" t="s">
        <v>78</v>
      </c>
      <c r="AV990" s="13" t="s">
        <v>78</v>
      </c>
      <c r="AW990" s="13" t="s">
        <v>31</v>
      </c>
      <c r="AX990" s="13" t="s">
        <v>69</v>
      </c>
      <c r="AY990" s="157" t="s">
        <v>150</v>
      </c>
    </row>
    <row r="991" spans="2:65" s="14" customFormat="1">
      <c r="B991" s="163"/>
      <c r="D991" s="144" t="s">
        <v>164</v>
      </c>
      <c r="E991" s="164" t="s">
        <v>19</v>
      </c>
      <c r="F991" s="165" t="s">
        <v>171</v>
      </c>
      <c r="H991" s="166">
        <v>90.155000000000001</v>
      </c>
      <c r="I991" s="167"/>
      <c r="L991" s="163"/>
      <c r="M991" s="168"/>
      <c r="T991" s="169"/>
      <c r="AT991" s="164" t="s">
        <v>164</v>
      </c>
      <c r="AU991" s="164" t="s">
        <v>78</v>
      </c>
      <c r="AV991" s="14" t="s">
        <v>158</v>
      </c>
      <c r="AW991" s="14" t="s">
        <v>31</v>
      </c>
      <c r="AX991" s="14" t="s">
        <v>76</v>
      </c>
      <c r="AY991" s="164" t="s">
        <v>150</v>
      </c>
    </row>
    <row r="992" spans="2:65" s="13" customFormat="1">
      <c r="B992" s="156"/>
      <c r="D992" s="144" t="s">
        <v>164</v>
      </c>
      <c r="F992" s="158" t="s">
        <v>1135</v>
      </c>
      <c r="H992" s="159">
        <v>99.171000000000006</v>
      </c>
      <c r="I992" s="160"/>
      <c r="L992" s="156"/>
      <c r="M992" s="161"/>
      <c r="T992" s="162"/>
      <c r="AT992" s="157" t="s">
        <v>164</v>
      </c>
      <c r="AU992" s="157" t="s">
        <v>78</v>
      </c>
      <c r="AV992" s="13" t="s">
        <v>78</v>
      </c>
      <c r="AW992" s="13" t="s">
        <v>4</v>
      </c>
      <c r="AX992" s="13" t="s">
        <v>76</v>
      </c>
      <c r="AY992" s="157" t="s">
        <v>150</v>
      </c>
    </row>
    <row r="993" spans="2:65" s="1" customFormat="1" ht="24.2" customHeight="1">
      <c r="B993" s="32"/>
      <c r="C993" s="131" t="s">
        <v>1136</v>
      </c>
      <c r="D993" s="131" t="s">
        <v>153</v>
      </c>
      <c r="E993" s="132" t="s">
        <v>1137</v>
      </c>
      <c r="F993" s="133" t="s">
        <v>1138</v>
      </c>
      <c r="G993" s="134" t="s">
        <v>156</v>
      </c>
      <c r="H993" s="135">
        <v>632.35</v>
      </c>
      <c r="I993" s="136"/>
      <c r="J993" s="137">
        <f>ROUND(I993*H993,2)</f>
        <v>0</v>
      </c>
      <c r="K993" s="133" t="s">
        <v>157</v>
      </c>
      <c r="L993" s="32"/>
      <c r="M993" s="138" t="s">
        <v>19</v>
      </c>
      <c r="N993" s="139" t="s">
        <v>40</v>
      </c>
      <c r="P993" s="140">
        <f>O993*H993</f>
        <v>0</v>
      </c>
      <c r="Q993" s="140">
        <v>2.42E-4</v>
      </c>
      <c r="R993" s="140">
        <f>Q993*H993</f>
        <v>0.15302870000000002</v>
      </c>
      <c r="S993" s="140">
        <v>0</v>
      </c>
      <c r="T993" s="141">
        <f>S993*H993</f>
        <v>0</v>
      </c>
      <c r="AR993" s="142" t="s">
        <v>289</v>
      </c>
      <c r="AT993" s="142" t="s">
        <v>153</v>
      </c>
      <c r="AU993" s="142" t="s">
        <v>78</v>
      </c>
      <c r="AY993" s="17" t="s">
        <v>150</v>
      </c>
      <c r="BE993" s="143">
        <f>IF(N993="základní",J993,0)</f>
        <v>0</v>
      </c>
      <c r="BF993" s="143">
        <f>IF(N993="snížená",J993,0)</f>
        <v>0</v>
      </c>
      <c r="BG993" s="143">
        <f>IF(N993="zákl. přenesená",J993,0)</f>
        <v>0</v>
      </c>
      <c r="BH993" s="143">
        <f>IF(N993="sníž. přenesená",J993,0)</f>
        <v>0</v>
      </c>
      <c r="BI993" s="143">
        <f>IF(N993="nulová",J993,0)</f>
        <v>0</v>
      </c>
      <c r="BJ993" s="17" t="s">
        <v>76</v>
      </c>
      <c r="BK993" s="143">
        <f>ROUND(I993*H993,2)</f>
        <v>0</v>
      </c>
      <c r="BL993" s="17" t="s">
        <v>289</v>
      </c>
      <c r="BM993" s="142" t="s">
        <v>1139</v>
      </c>
    </row>
    <row r="994" spans="2:65" s="1" customFormat="1">
      <c r="B994" s="32"/>
      <c r="D994" s="144" t="s">
        <v>160</v>
      </c>
      <c r="F994" s="145" t="s">
        <v>1140</v>
      </c>
      <c r="I994" s="146"/>
      <c r="L994" s="32"/>
      <c r="M994" s="147"/>
      <c r="T994" s="53"/>
      <c r="AT994" s="17" t="s">
        <v>160</v>
      </c>
      <c r="AU994" s="17" t="s">
        <v>78</v>
      </c>
    </row>
    <row r="995" spans="2:65" s="1" customFormat="1">
      <c r="B995" s="32"/>
      <c r="D995" s="148" t="s">
        <v>162</v>
      </c>
      <c r="F995" s="149" t="s">
        <v>1141</v>
      </c>
      <c r="I995" s="146"/>
      <c r="L995" s="32"/>
      <c r="M995" s="147"/>
      <c r="T995" s="53"/>
      <c r="AT995" s="17" t="s">
        <v>162</v>
      </c>
      <c r="AU995" s="17" t="s">
        <v>78</v>
      </c>
    </row>
    <row r="996" spans="2:65" s="12" customFormat="1">
      <c r="B996" s="150"/>
      <c r="D996" s="144" t="s">
        <v>164</v>
      </c>
      <c r="E996" s="151" t="s">
        <v>19</v>
      </c>
      <c r="F996" s="152" t="s">
        <v>165</v>
      </c>
      <c r="H996" s="151" t="s">
        <v>19</v>
      </c>
      <c r="I996" s="153"/>
      <c r="L996" s="150"/>
      <c r="M996" s="154"/>
      <c r="T996" s="155"/>
      <c r="AT996" s="151" t="s">
        <v>164</v>
      </c>
      <c r="AU996" s="151" t="s">
        <v>78</v>
      </c>
      <c r="AV996" s="12" t="s">
        <v>76</v>
      </c>
      <c r="AW996" s="12" t="s">
        <v>31</v>
      </c>
      <c r="AX996" s="12" t="s">
        <v>69</v>
      </c>
      <c r="AY996" s="151" t="s">
        <v>150</v>
      </c>
    </row>
    <row r="997" spans="2:65" s="12" customFormat="1">
      <c r="B997" s="150"/>
      <c r="D997" s="144" t="s">
        <v>164</v>
      </c>
      <c r="E997" s="151" t="s">
        <v>19</v>
      </c>
      <c r="F997" s="152" t="s">
        <v>969</v>
      </c>
      <c r="H997" s="151" t="s">
        <v>19</v>
      </c>
      <c r="I997" s="153"/>
      <c r="L997" s="150"/>
      <c r="M997" s="154"/>
      <c r="T997" s="155"/>
      <c r="AT997" s="151" t="s">
        <v>164</v>
      </c>
      <c r="AU997" s="151" t="s">
        <v>78</v>
      </c>
      <c r="AV997" s="12" t="s">
        <v>76</v>
      </c>
      <c r="AW997" s="12" t="s">
        <v>31</v>
      </c>
      <c r="AX997" s="12" t="s">
        <v>69</v>
      </c>
      <c r="AY997" s="151" t="s">
        <v>150</v>
      </c>
    </row>
    <row r="998" spans="2:65" s="13" customFormat="1">
      <c r="B998" s="156"/>
      <c r="D998" s="144" t="s">
        <v>164</v>
      </c>
      <c r="E998" s="157" t="s">
        <v>19</v>
      </c>
      <c r="F998" s="158" t="s">
        <v>1017</v>
      </c>
      <c r="H998" s="159">
        <v>75</v>
      </c>
      <c r="I998" s="160"/>
      <c r="L998" s="156"/>
      <c r="M998" s="161"/>
      <c r="T998" s="162"/>
      <c r="AT998" s="157" t="s">
        <v>164</v>
      </c>
      <c r="AU998" s="157" t="s">
        <v>78</v>
      </c>
      <c r="AV998" s="13" t="s">
        <v>78</v>
      </c>
      <c r="AW998" s="13" t="s">
        <v>31</v>
      </c>
      <c r="AX998" s="13" t="s">
        <v>69</v>
      </c>
      <c r="AY998" s="157" t="s">
        <v>150</v>
      </c>
    </row>
    <row r="999" spans="2:65" s="12" customFormat="1">
      <c r="B999" s="150"/>
      <c r="D999" s="144" t="s">
        <v>164</v>
      </c>
      <c r="E999" s="151" t="s">
        <v>19</v>
      </c>
      <c r="F999" s="152" t="s">
        <v>908</v>
      </c>
      <c r="H999" s="151" t="s">
        <v>19</v>
      </c>
      <c r="I999" s="153"/>
      <c r="L999" s="150"/>
      <c r="M999" s="154"/>
      <c r="T999" s="155"/>
      <c r="AT999" s="151" t="s">
        <v>164</v>
      </c>
      <c r="AU999" s="151" t="s">
        <v>78</v>
      </c>
      <c r="AV999" s="12" t="s">
        <v>76</v>
      </c>
      <c r="AW999" s="12" t="s">
        <v>31</v>
      </c>
      <c r="AX999" s="12" t="s">
        <v>69</v>
      </c>
      <c r="AY999" s="151" t="s">
        <v>150</v>
      </c>
    </row>
    <row r="1000" spans="2:65" s="13" customFormat="1">
      <c r="B1000" s="156"/>
      <c r="D1000" s="144" t="s">
        <v>164</v>
      </c>
      <c r="E1000" s="157" t="s">
        <v>19</v>
      </c>
      <c r="F1000" s="158" t="s">
        <v>1126</v>
      </c>
      <c r="H1000" s="159">
        <v>377.2</v>
      </c>
      <c r="I1000" s="160"/>
      <c r="L1000" s="156"/>
      <c r="M1000" s="161"/>
      <c r="T1000" s="162"/>
      <c r="AT1000" s="157" t="s">
        <v>164</v>
      </c>
      <c r="AU1000" s="157" t="s">
        <v>78</v>
      </c>
      <c r="AV1000" s="13" t="s">
        <v>78</v>
      </c>
      <c r="AW1000" s="13" t="s">
        <v>31</v>
      </c>
      <c r="AX1000" s="13" t="s">
        <v>69</v>
      </c>
      <c r="AY1000" s="157" t="s">
        <v>150</v>
      </c>
    </row>
    <row r="1001" spans="2:65" s="12" customFormat="1">
      <c r="B1001" s="150"/>
      <c r="D1001" s="144" t="s">
        <v>164</v>
      </c>
      <c r="E1001" s="151" t="s">
        <v>19</v>
      </c>
      <c r="F1001" s="152" t="s">
        <v>910</v>
      </c>
      <c r="H1001" s="151" t="s">
        <v>19</v>
      </c>
      <c r="I1001" s="153"/>
      <c r="L1001" s="150"/>
      <c r="M1001" s="154"/>
      <c r="T1001" s="155"/>
      <c r="AT1001" s="151" t="s">
        <v>164</v>
      </c>
      <c r="AU1001" s="151" t="s">
        <v>78</v>
      </c>
      <c r="AV1001" s="12" t="s">
        <v>76</v>
      </c>
      <c r="AW1001" s="12" t="s">
        <v>31</v>
      </c>
      <c r="AX1001" s="12" t="s">
        <v>69</v>
      </c>
      <c r="AY1001" s="151" t="s">
        <v>150</v>
      </c>
    </row>
    <row r="1002" spans="2:65" s="13" customFormat="1">
      <c r="B1002" s="156"/>
      <c r="D1002" s="144" t="s">
        <v>164</v>
      </c>
      <c r="E1002" s="157" t="s">
        <v>19</v>
      </c>
      <c r="F1002" s="158" t="s">
        <v>1019</v>
      </c>
      <c r="H1002" s="159">
        <v>169</v>
      </c>
      <c r="I1002" s="160"/>
      <c r="L1002" s="156"/>
      <c r="M1002" s="161"/>
      <c r="T1002" s="162"/>
      <c r="AT1002" s="157" t="s">
        <v>164</v>
      </c>
      <c r="AU1002" s="157" t="s">
        <v>78</v>
      </c>
      <c r="AV1002" s="13" t="s">
        <v>78</v>
      </c>
      <c r="AW1002" s="13" t="s">
        <v>31</v>
      </c>
      <c r="AX1002" s="13" t="s">
        <v>69</v>
      </c>
      <c r="AY1002" s="157" t="s">
        <v>150</v>
      </c>
    </row>
    <row r="1003" spans="2:65" s="12" customFormat="1">
      <c r="B1003" s="150"/>
      <c r="D1003" s="144" t="s">
        <v>164</v>
      </c>
      <c r="E1003" s="151" t="s">
        <v>19</v>
      </c>
      <c r="F1003" s="152" t="s">
        <v>912</v>
      </c>
      <c r="H1003" s="151" t="s">
        <v>19</v>
      </c>
      <c r="I1003" s="153"/>
      <c r="L1003" s="150"/>
      <c r="M1003" s="154"/>
      <c r="T1003" s="155"/>
      <c r="AT1003" s="151" t="s">
        <v>164</v>
      </c>
      <c r="AU1003" s="151" t="s">
        <v>78</v>
      </c>
      <c r="AV1003" s="12" t="s">
        <v>76</v>
      </c>
      <c r="AW1003" s="12" t="s">
        <v>31</v>
      </c>
      <c r="AX1003" s="12" t="s">
        <v>69</v>
      </c>
      <c r="AY1003" s="151" t="s">
        <v>150</v>
      </c>
    </row>
    <row r="1004" spans="2:65" s="13" customFormat="1">
      <c r="B1004" s="156"/>
      <c r="D1004" s="144" t="s">
        <v>164</v>
      </c>
      <c r="E1004" s="157" t="s">
        <v>19</v>
      </c>
      <c r="F1004" s="158" t="s">
        <v>1020</v>
      </c>
      <c r="H1004" s="159">
        <v>7.2</v>
      </c>
      <c r="I1004" s="160"/>
      <c r="L1004" s="156"/>
      <c r="M1004" s="161"/>
      <c r="T1004" s="162"/>
      <c r="AT1004" s="157" t="s">
        <v>164</v>
      </c>
      <c r="AU1004" s="157" t="s">
        <v>78</v>
      </c>
      <c r="AV1004" s="13" t="s">
        <v>78</v>
      </c>
      <c r="AW1004" s="13" t="s">
        <v>31</v>
      </c>
      <c r="AX1004" s="13" t="s">
        <v>69</v>
      </c>
      <c r="AY1004" s="157" t="s">
        <v>150</v>
      </c>
    </row>
    <row r="1005" spans="2:65" s="13" customFormat="1">
      <c r="B1005" s="156"/>
      <c r="D1005" s="144" t="s">
        <v>164</v>
      </c>
      <c r="E1005" s="157" t="s">
        <v>19</v>
      </c>
      <c r="F1005" s="158" t="s">
        <v>1142</v>
      </c>
      <c r="H1005" s="159">
        <v>3.95</v>
      </c>
      <c r="I1005" s="160"/>
      <c r="L1005" s="156"/>
      <c r="M1005" s="161"/>
      <c r="T1005" s="162"/>
      <c r="AT1005" s="157" t="s">
        <v>164</v>
      </c>
      <c r="AU1005" s="157" t="s">
        <v>78</v>
      </c>
      <c r="AV1005" s="13" t="s">
        <v>78</v>
      </c>
      <c r="AW1005" s="13" t="s">
        <v>31</v>
      </c>
      <c r="AX1005" s="13" t="s">
        <v>69</v>
      </c>
      <c r="AY1005" s="157" t="s">
        <v>150</v>
      </c>
    </row>
    <row r="1006" spans="2:65" s="14" customFormat="1">
      <c r="B1006" s="163"/>
      <c r="D1006" s="144" t="s">
        <v>164</v>
      </c>
      <c r="E1006" s="164" t="s">
        <v>19</v>
      </c>
      <c r="F1006" s="165" t="s">
        <v>171</v>
      </c>
      <c r="H1006" s="166">
        <v>632.35</v>
      </c>
      <c r="I1006" s="167"/>
      <c r="L1006" s="163"/>
      <c r="M1006" s="168"/>
      <c r="T1006" s="169"/>
      <c r="AT1006" s="164" t="s">
        <v>164</v>
      </c>
      <c r="AU1006" s="164" t="s">
        <v>78</v>
      </c>
      <c r="AV1006" s="14" t="s">
        <v>158</v>
      </c>
      <c r="AW1006" s="14" t="s">
        <v>31</v>
      </c>
      <c r="AX1006" s="14" t="s">
        <v>76</v>
      </c>
      <c r="AY1006" s="164" t="s">
        <v>150</v>
      </c>
    </row>
    <row r="1007" spans="2:65" s="1" customFormat="1" ht="16.5" customHeight="1">
      <c r="B1007" s="32"/>
      <c r="C1007" s="173" t="s">
        <v>1143</v>
      </c>
      <c r="D1007" s="173" t="s">
        <v>656</v>
      </c>
      <c r="E1007" s="174" t="s">
        <v>1144</v>
      </c>
      <c r="F1007" s="175" t="s">
        <v>1145</v>
      </c>
      <c r="G1007" s="176" t="s">
        <v>219</v>
      </c>
      <c r="H1007" s="177">
        <v>179.72200000000001</v>
      </c>
      <c r="I1007" s="178"/>
      <c r="J1007" s="179">
        <f>ROUND(I1007*H1007,2)</f>
        <v>0</v>
      </c>
      <c r="K1007" s="175" t="s">
        <v>157</v>
      </c>
      <c r="L1007" s="180"/>
      <c r="M1007" s="181" t="s">
        <v>19</v>
      </c>
      <c r="N1007" s="182" t="s">
        <v>40</v>
      </c>
      <c r="P1007" s="140">
        <f>O1007*H1007</f>
        <v>0</v>
      </c>
      <c r="Q1007" s="140">
        <v>0.03</v>
      </c>
      <c r="R1007" s="140">
        <f>Q1007*H1007</f>
        <v>5.3916599999999999</v>
      </c>
      <c r="S1007" s="140">
        <v>0</v>
      </c>
      <c r="T1007" s="141">
        <f>S1007*H1007</f>
        <v>0</v>
      </c>
      <c r="AR1007" s="142" t="s">
        <v>456</v>
      </c>
      <c r="AT1007" s="142" t="s">
        <v>656</v>
      </c>
      <c r="AU1007" s="142" t="s">
        <v>78</v>
      </c>
      <c r="AY1007" s="17" t="s">
        <v>150</v>
      </c>
      <c r="BE1007" s="143">
        <f>IF(N1007="základní",J1007,0)</f>
        <v>0</v>
      </c>
      <c r="BF1007" s="143">
        <f>IF(N1007="snížená",J1007,0)</f>
        <v>0</v>
      </c>
      <c r="BG1007" s="143">
        <f>IF(N1007="zákl. přenesená",J1007,0)</f>
        <v>0</v>
      </c>
      <c r="BH1007" s="143">
        <f>IF(N1007="sníž. přenesená",J1007,0)</f>
        <v>0</v>
      </c>
      <c r="BI1007" s="143">
        <f>IF(N1007="nulová",J1007,0)</f>
        <v>0</v>
      </c>
      <c r="BJ1007" s="17" t="s">
        <v>76</v>
      </c>
      <c r="BK1007" s="143">
        <f>ROUND(I1007*H1007,2)</f>
        <v>0</v>
      </c>
      <c r="BL1007" s="17" t="s">
        <v>289</v>
      </c>
      <c r="BM1007" s="142" t="s">
        <v>1146</v>
      </c>
    </row>
    <row r="1008" spans="2:65" s="1" customFormat="1">
      <c r="B1008" s="32"/>
      <c r="D1008" s="144" t="s">
        <v>160</v>
      </c>
      <c r="F1008" s="145" t="s">
        <v>1145</v>
      </c>
      <c r="I1008" s="146"/>
      <c r="L1008" s="32"/>
      <c r="M1008" s="147"/>
      <c r="T1008" s="53"/>
      <c r="AT1008" s="17" t="s">
        <v>160</v>
      </c>
      <c r="AU1008" s="17" t="s">
        <v>78</v>
      </c>
    </row>
    <row r="1009" spans="2:65" s="12" customFormat="1">
      <c r="B1009" s="150"/>
      <c r="D1009" s="144" t="s">
        <v>164</v>
      </c>
      <c r="E1009" s="151" t="s">
        <v>19</v>
      </c>
      <c r="F1009" s="152" t="s">
        <v>165</v>
      </c>
      <c r="H1009" s="151" t="s">
        <v>19</v>
      </c>
      <c r="I1009" s="153"/>
      <c r="L1009" s="150"/>
      <c r="M1009" s="154"/>
      <c r="T1009" s="155"/>
      <c r="AT1009" s="151" t="s">
        <v>164</v>
      </c>
      <c r="AU1009" s="151" t="s">
        <v>78</v>
      </c>
      <c r="AV1009" s="12" t="s">
        <v>76</v>
      </c>
      <c r="AW1009" s="12" t="s">
        <v>31</v>
      </c>
      <c r="AX1009" s="12" t="s">
        <v>69</v>
      </c>
      <c r="AY1009" s="151" t="s">
        <v>150</v>
      </c>
    </row>
    <row r="1010" spans="2:65" s="12" customFormat="1">
      <c r="B1010" s="150"/>
      <c r="D1010" s="144" t="s">
        <v>164</v>
      </c>
      <c r="E1010" s="151" t="s">
        <v>19</v>
      </c>
      <c r="F1010" s="152" t="s">
        <v>969</v>
      </c>
      <c r="H1010" s="151" t="s">
        <v>19</v>
      </c>
      <c r="I1010" s="153"/>
      <c r="L1010" s="150"/>
      <c r="M1010" s="154"/>
      <c r="T1010" s="155"/>
      <c r="AT1010" s="151" t="s">
        <v>164</v>
      </c>
      <c r="AU1010" s="151" t="s">
        <v>78</v>
      </c>
      <c r="AV1010" s="12" t="s">
        <v>76</v>
      </c>
      <c r="AW1010" s="12" t="s">
        <v>31</v>
      </c>
      <c r="AX1010" s="12" t="s">
        <v>69</v>
      </c>
      <c r="AY1010" s="151" t="s">
        <v>150</v>
      </c>
    </row>
    <row r="1011" spans="2:65" s="13" customFormat="1">
      <c r="B1011" s="156"/>
      <c r="D1011" s="144" t="s">
        <v>164</v>
      </c>
      <c r="E1011" s="157" t="s">
        <v>19</v>
      </c>
      <c r="F1011" s="158" t="s">
        <v>1147</v>
      </c>
      <c r="H1011" s="159">
        <v>19.5</v>
      </c>
      <c r="I1011" s="160"/>
      <c r="L1011" s="156"/>
      <c r="M1011" s="161"/>
      <c r="T1011" s="162"/>
      <c r="AT1011" s="157" t="s">
        <v>164</v>
      </c>
      <c r="AU1011" s="157" t="s">
        <v>78</v>
      </c>
      <c r="AV1011" s="13" t="s">
        <v>78</v>
      </c>
      <c r="AW1011" s="13" t="s">
        <v>31</v>
      </c>
      <c r="AX1011" s="13" t="s">
        <v>69</v>
      </c>
      <c r="AY1011" s="157" t="s">
        <v>150</v>
      </c>
    </row>
    <row r="1012" spans="2:65" s="12" customFormat="1">
      <c r="B1012" s="150"/>
      <c r="D1012" s="144" t="s">
        <v>164</v>
      </c>
      <c r="E1012" s="151" t="s">
        <v>19</v>
      </c>
      <c r="F1012" s="152" t="s">
        <v>1148</v>
      </c>
      <c r="H1012" s="151" t="s">
        <v>19</v>
      </c>
      <c r="I1012" s="153"/>
      <c r="L1012" s="150"/>
      <c r="M1012" s="154"/>
      <c r="T1012" s="155"/>
      <c r="AT1012" s="151" t="s">
        <v>164</v>
      </c>
      <c r="AU1012" s="151" t="s">
        <v>78</v>
      </c>
      <c r="AV1012" s="12" t="s">
        <v>76</v>
      </c>
      <c r="AW1012" s="12" t="s">
        <v>31</v>
      </c>
      <c r="AX1012" s="12" t="s">
        <v>69</v>
      </c>
      <c r="AY1012" s="151" t="s">
        <v>150</v>
      </c>
    </row>
    <row r="1013" spans="2:65" s="13" customFormat="1">
      <c r="B1013" s="156"/>
      <c r="D1013" s="144" t="s">
        <v>164</v>
      </c>
      <c r="E1013" s="157" t="s">
        <v>19</v>
      </c>
      <c r="F1013" s="158" t="s">
        <v>1149</v>
      </c>
      <c r="H1013" s="159">
        <v>98.072000000000003</v>
      </c>
      <c r="I1013" s="160"/>
      <c r="L1013" s="156"/>
      <c r="M1013" s="161"/>
      <c r="T1013" s="162"/>
      <c r="AT1013" s="157" t="s">
        <v>164</v>
      </c>
      <c r="AU1013" s="157" t="s">
        <v>78</v>
      </c>
      <c r="AV1013" s="13" t="s">
        <v>78</v>
      </c>
      <c r="AW1013" s="13" t="s">
        <v>31</v>
      </c>
      <c r="AX1013" s="13" t="s">
        <v>69</v>
      </c>
      <c r="AY1013" s="157" t="s">
        <v>150</v>
      </c>
    </row>
    <row r="1014" spans="2:65" s="12" customFormat="1">
      <c r="B1014" s="150"/>
      <c r="D1014" s="144" t="s">
        <v>164</v>
      </c>
      <c r="E1014" s="151" t="s">
        <v>19</v>
      </c>
      <c r="F1014" s="152" t="s">
        <v>910</v>
      </c>
      <c r="H1014" s="151" t="s">
        <v>19</v>
      </c>
      <c r="I1014" s="153"/>
      <c r="L1014" s="150"/>
      <c r="M1014" s="154"/>
      <c r="T1014" s="155"/>
      <c r="AT1014" s="151" t="s">
        <v>164</v>
      </c>
      <c r="AU1014" s="151" t="s">
        <v>78</v>
      </c>
      <c r="AV1014" s="12" t="s">
        <v>76</v>
      </c>
      <c r="AW1014" s="12" t="s">
        <v>31</v>
      </c>
      <c r="AX1014" s="12" t="s">
        <v>69</v>
      </c>
      <c r="AY1014" s="151" t="s">
        <v>150</v>
      </c>
    </row>
    <row r="1015" spans="2:65" s="13" customFormat="1">
      <c r="B1015" s="156"/>
      <c r="D1015" s="144" t="s">
        <v>164</v>
      </c>
      <c r="E1015" s="157" t="s">
        <v>19</v>
      </c>
      <c r="F1015" s="158" t="s">
        <v>1150</v>
      </c>
      <c r="H1015" s="159">
        <v>43.94</v>
      </c>
      <c r="I1015" s="160"/>
      <c r="L1015" s="156"/>
      <c r="M1015" s="161"/>
      <c r="T1015" s="162"/>
      <c r="AT1015" s="157" t="s">
        <v>164</v>
      </c>
      <c r="AU1015" s="157" t="s">
        <v>78</v>
      </c>
      <c r="AV1015" s="13" t="s">
        <v>78</v>
      </c>
      <c r="AW1015" s="13" t="s">
        <v>31</v>
      </c>
      <c r="AX1015" s="13" t="s">
        <v>69</v>
      </c>
      <c r="AY1015" s="157" t="s">
        <v>150</v>
      </c>
    </row>
    <row r="1016" spans="2:65" s="12" customFormat="1">
      <c r="B1016" s="150"/>
      <c r="D1016" s="144" t="s">
        <v>164</v>
      </c>
      <c r="E1016" s="151" t="s">
        <v>19</v>
      </c>
      <c r="F1016" s="152" t="s">
        <v>912</v>
      </c>
      <c r="H1016" s="151" t="s">
        <v>19</v>
      </c>
      <c r="I1016" s="153"/>
      <c r="L1016" s="150"/>
      <c r="M1016" s="154"/>
      <c r="T1016" s="155"/>
      <c r="AT1016" s="151" t="s">
        <v>164</v>
      </c>
      <c r="AU1016" s="151" t="s">
        <v>78</v>
      </c>
      <c r="AV1016" s="12" t="s">
        <v>76</v>
      </c>
      <c r="AW1016" s="12" t="s">
        <v>31</v>
      </c>
      <c r="AX1016" s="12" t="s">
        <v>69</v>
      </c>
      <c r="AY1016" s="151" t="s">
        <v>150</v>
      </c>
    </row>
    <row r="1017" spans="2:65" s="13" customFormat="1">
      <c r="B1017" s="156"/>
      <c r="D1017" s="144" t="s">
        <v>164</v>
      </c>
      <c r="E1017" s="157" t="s">
        <v>19</v>
      </c>
      <c r="F1017" s="158" t="s">
        <v>1151</v>
      </c>
      <c r="H1017" s="159">
        <v>1.8720000000000001</v>
      </c>
      <c r="I1017" s="160"/>
      <c r="L1017" s="156"/>
      <c r="M1017" s="161"/>
      <c r="T1017" s="162"/>
      <c r="AT1017" s="157" t="s">
        <v>164</v>
      </c>
      <c r="AU1017" s="157" t="s">
        <v>78</v>
      </c>
      <c r="AV1017" s="13" t="s">
        <v>78</v>
      </c>
      <c r="AW1017" s="13" t="s">
        <v>31</v>
      </c>
      <c r="AX1017" s="13" t="s">
        <v>69</v>
      </c>
      <c r="AY1017" s="157" t="s">
        <v>150</v>
      </c>
    </row>
    <row r="1018" spans="2:65" s="14" customFormat="1">
      <c r="B1018" s="163"/>
      <c r="D1018" s="144" t="s">
        <v>164</v>
      </c>
      <c r="E1018" s="164" t="s">
        <v>19</v>
      </c>
      <c r="F1018" s="165" t="s">
        <v>171</v>
      </c>
      <c r="H1018" s="166">
        <v>163.38399999999999</v>
      </c>
      <c r="I1018" s="167"/>
      <c r="L1018" s="163"/>
      <c r="M1018" s="168"/>
      <c r="T1018" s="169"/>
      <c r="AT1018" s="164" t="s">
        <v>164</v>
      </c>
      <c r="AU1018" s="164" t="s">
        <v>78</v>
      </c>
      <c r="AV1018" s="14" t="s">
        <v>158</v>
      </c>
      <c r="AW1018" s="14" t="s">
        <v>31</v>
      </c>
      <c r="AX1018" s="14" t="s">
        <v>76</v>
      </c>
      <c r="AY1018" s="164" t="s">
        <v>150</v>
      </c>
    </row>
    <row r="1019" spans="2:65" s="13" customFormat="1">
      <c r="B1019" s="156"/>
      <c r="D1019" s="144" t="s">
        <v>164</v>
      </c>
      <c r="F1019" s="158" t="s">
        <v>1152</v>
      </c>
      <c r="H1019" s="159">
        <v>179.72200000000001</v>
      </c>
      <c r="I1019" s="160"/>
      <c r="L1019" s="156"/>
      <c r="M1019" s="161"/>
      <c r="T1019" s="162"/>
      <c r="AT1019" s="157" t="s">
        <v>164</v>
      </c>
      <c r="AU1019" s="157" t="s">
        <v>78</v>
      </c>
      <c r="AV1019" s="13" t="s">
        <v>78</v>
      </c>
      <c r="AW1019" s="13" t="s">
        <v>4</v>
      </c>
      <c r="AX1019" s="13" t="s">
        <v>76</v>
      </c>
      <c r="AY1019" s="157" t="s">
        <v>150</v>
      </c>
    </row>
    <row r="1020" spans="2:65" s="1" customFormat="1" ht="16.5" customHeight="1">
      <c r="B1020" s="32"/>
      <c r="C1020" s="173" t="s">
        <v>1153</v>
      </c>
      <c r="D1020" s="173" t="s">
        <v>656</v>
      </c>
      <c r="E1020" s="174" t="s">
        <v>1154</v>
      </c>
      <c r="F1020" s="175" t="s">
        <v>1155</v>
      </c>
      <c r="G1020" s="176" t="s">
        <v>219</v>
      </c>
      <c r="H1020" s="177">
        <v>1.087</v>
      </c>
      <c r="I1020" s="178"/>
      <c r="J1020" s="179">
        <f>ROUND(I1020*H1020,2)</f>
        <v>0</v>
      </c>
      <c r="K1020" s="175" t="s">
        <v>157</v>
      </c>
      <c r="L1020" s="180"/>
      <c r="M1020" s="181" t="s">
        <v>19</v>
      </c>
      <c r="N1020" s="182" t="s">
        <v>40</v>
      </c>
      <c r="P1020" s="140">
        <f>O1020*H1020</f>
        <v>0</v>
      </c>
      <c r="Q1020" s="140">
        <v>0.03</v>
      </c>
      <c r="R1020" s="140">
        <f>Q1020*H1020</f>
        <v>3.261E-2</v>
      </c>
      <c r="S1020" s="140">
        <v>0</v>
      </c>
      <c r="T1020" s="141">
        <f>S1020*H1020</f>
        <v>0</v>
      </c>
      <c r="AR1020" s="142" t="s">
        <v>456</v>
      </c>
      <c r="AT1020" s="142" t="s">
        <v>656</v>
      </c>
      <c r="AU1020" s="142" t="s">
        <v>78</v>
      </c>
      <c r="AY1020" s="17" t="s">
        <v>150</v>
      </c>
      <c r="BE1020" s="143">
        <f>IF(N1020="základní",J1020,0)</f>
        <v>0</v>
      </c>
      <c r="BF1020" s="143">
        <f>IF(N1020="snížená",J1020,0)</f>
        <v>0</v>
      </c>
      <c r="BG1020" s="143">
        <f>IF(N1020="zákl. přenesená",J1020,0)</f>
        <v>0</v>
      </c>
      <c r="BH1020" s="143">
        <f>IF(N1020="sníž. přenesená",J1020,0)</f>
        <v>0</v>
      </c>
      <c r="BI1020" s="143">
        <f>IF(N1020="nulová",J1020,0)</f>
        <v>0</v>
      </c>
      <c r="BJ1020" s="17" t="s">
        <v>76</v>
      </c>
      <c r="BK1020" s="143">
        <f>ROUND(I1020*H1020,2)</f>
        <v>0</v>
      </c>
      <c r="BL1020" s="17" t="s">
        <v>289</v>
      </c>
      <c r="BM1020" s="142" t="s">
        <v>1156</v>
      </c>
    </row>
    <row r="1021" spans="2:65" s="1" customFormat="1">
      <c r="B1021" s="32"/>
      <c r="D1021" s="144" t="s">
        <v>160</v>
      </c>
      <c r="F1021" s="145" t="s">
        <v>1155</v>
      </c>
      <c r="I1021" s="146"/>
      <c r="L1021" s="32"/>
      <c r="M1021" s="147"/>
      <c r="T1021" s="53"/>
      <c r="AT1021" s="17" t="s">
        <v>160</v>
      </c>
      <c r="AU1021" s="17" t="s">
        <v>78</v>
      </c>
    </row>
    <row r="1022" spans="2:65" s="12" customFormat="1">
      <c r="B1022" s="150"/>
      <c r="D1022" s="144" t="s">
        <v>164</v>
      </c>
      <c r="E1022" s="151" t="s">
        <v>19</v>
      </c>
      <c r="F1022" s="152" t="s">
        <v>165</v>
      </c>
      <c r="H1022" s="151" t="s">
        <v>19</v>
      </c>
      <c r="I1022" s="153"/>
      <c r="L1022" s="150"/>
      <c r="M1022" s="154"/>
      <c r="T1022" s="155"/>
      <c r="AT1022" s="151" t="s">
        <v>164</v>
      </c>
      <c r="AU1022" s="151" t="s">
        <v>78</v>
      </c>
      <c r="AV1022" s="12" t="s">
        <v>76</v>
      </c>
      <c r="AW1022" s="12" t="s">
        <v>31</v>
      </c>
      <c r="AX1022" s="12" t="s">
        <v>69</v>
      </c>
      <c r="AY1022" s="151" t="s">
        <v>150</v>
      </c>
    </row>
    <row r="1023" spans="2:65" s="12" customFormat="1">
      <c r="B1023" s="150"/>
      <c r="D1023" s="144" t="s">
        <v>164</v>
      </c>
      <c r="E1023" s="151" t="s">
        <v>19</v>
      </c>
      <c r="F1023" s="152" t="s">
        <v>912</v>
      </c>
      <c r="H1023" s="151" t="s">
        <v>19</v>
      </c>
      <c r="I1023" s="153"/>
      <c r="L1023" s="150"/>
      <c r="M1023" s="154"/>
      <c r="T1023" s="155"/>
      <c r="AT1023" s="151" t="s">
        <v>164</v>
      </c>
      <c r="AU1023" s="151" t="s">
        <v>78</v>
      </c>
      <c r="AV1023" s="12" t="s">
        <v>76</v>
      </c>
      <c r="AW1023" s="12" t="s">
        <v>31</v>
      </c>
      <c r="AX1023" s="12" t="s">
        <v>69</v>
      </c>
      <c r="AY1023" s="151" t="s">
        <v>150</v>
      </c>
    </row>
    <row r="1024" spans="2:65" s="13" customFormat="1">
      <c r="B1024" s="156"/>
      <c r="D1024" s="144" t="s">
        <v>164</v>
      </c>
      <c r="E1024" s="157" t="s">
        <v>19</v>
      </c>
      <c r="F1024" s="158" t="s">
        <v>1157</v>
      </c>
      <c r="H1024" s="159">
        <v>0.98799999999999999</v>
      </c>
      <c r="I1024" s="160"/>
      <c r="L1024" s="156"/>
      <c r="M1024" s="161"/>
      <c r="T1024" s="162"/>
      <c r="AT1024" s="157" t="s">
        <v>164</v>
      </c>
      <c r="AU1024" s="157" t="s">
        <v>78</v>
      </c>
      <c r="AV1024" s="13" t="s">
        <v>78</v>
      </c>
      <c r="AW1024" s="13" t="s">
        <v>31</v>
      </c>
      <c r="AX1024" s="13" t="s">
        <v>76</v>
      </c>
      <c r="AY1024" s="157" t="s">
        <v>150</v>
      </c>
    </row>
    <row r="1025" spans="2:65" s="13" customFormat="1">
      <c r="B1025" s="156"/>
      <c r="D1025" s="144" t="s">
        <v>164</v>
      </c>
      <c r="F1025" s="158" t="s">
        <v>1158</v>
      </c>
      <c r="H1025" s="159">
        <v>1.087</v>
      </c>
      <c r="I1025" s="160"/>
      <c r="L1025" s="156"/>
      <c r="M1025" s="161"/>
      <c r="T1025" s="162"/>
      <c r="AT1025" s="157" t="s">
        <v>164</v>
      </c>
      <c r="AU1025" s="157" t="s">
        <v>78</v>
      </c>
      <c r="AV1025" s="13" t="s">
        <v>78</v>
      </c>
      <c r="AW1025" s="13" t="s">
        <v>4</v>
      </c>
      <c r="AX1025" s="13" t="s">
        <v>76</v>
      </c>
      <c r="AY1025" s="157" t="s">
        <v>150</v>
      </c>
    </row>
    <row r="1026" spans="2:65" s="1" customFormat="1" ht="16.5" customHeight="1">
      <c r="B1026" s="32"/>
      <c r="C1026" s="131" t="s">
        <v>1159</v>
      </c>
      <c r="D1026" s="131" t="s">
        <v>153</v>
      </c>
      <c r="E1026" s="132" t="s">
        <v>1160</v>
      </c>
      <c r="F1026" s="133" t="s">
        <v>1161</v>
      </c>
      <c r="G1026" s="134" t="s">
        <v>412</v>
      </c>
      <c r="H1026" s="135">
        <v>225.6</v>
      </c>
      <c r="I1026" s="136"/>
      <c r="J1026" s="137">
        <f>ROUND(I1026*H1026,2)</f>
        <v>0</v>
      </c>
      <c r="K1026" s="133" t="s">
        <v>157</v>
      </c>
      <c r="L1026" s="32"/>
      <c r="M1026" s="138" t="s">
        <v>19</v>
      </c>
      <c r="N1026" s="139" t="s">
        <v>40</v>
      </c>
      <c r="P1026" s="140">
        <f>O1026*H1026</f>
        <v>0</v>
      </c>
      <c r="Q1026" s="140">
        <v>2.7500000000000001E-5</v>
      </c>
      <c r="R1026" s="140">
        <f>Q1026*H1026</f>
        <v>6.2040000000000003E-3</v>
      </c>
      <c r="S1026" s="140">
        <v>0</v>
      </c>
      <c r="T1026" s="141">
        <f>S1026*H1026</f>
        <v>0</v>
      </c>
      <c r="AR1026" s="142" t="s">
        <v>289</v>
      </c>
      <c r="AT1026" s="142" t="s">
        <v>153</v>
      </c>
      <c r="AU1026" s="142" t="s">
        <v>78</v>
      </c>
      <c r="AY1026" s="17" t="s">
        <v>150</v>
      </c>
      <c r="BE1026" s="143">
        <f>IF(N1026="základní",J1026,0)</f>
        <v>0</v>
      </c>
      <c r="BF1026" s="143">
        <f>IF(N1026="snížená",J1026,0)</f>
        <v>0</v>
      </c>
      <c r="BG1026" s="143">
        <f>IF(N1026="zákl. přenesená",J1026,0)</f>
        <v>0</v>
      </c>
      <c r="BH1026" s="143">
        <f>IF(N1026="sníž. přenesená",J1026,0)</f>
        <v>0</v>
      </c>
      <c r="BI1026" s="143">
        <f>IF(N1026="nulová",J1026,0)</f>
        <v>0</v>
      </c>
      <c r="BJ1026" s="17" t="s">
        <v>76</v>
      </c>
      <c r="BK1026" s="143">
        <f>ROUND(I1026*H1026,2)</f>
        <v>0</v>
      </c>
      <c r="BL1026" s="17" t="s">
        <v>289</v>
      </c>
      <c r="BM1026" s="142" t="s">
        <v>1162</v>
      </c>
    </row>
    <row r="1027" spans="2:65" s="1" customFormat="1">
      <c r="B1027" s="32"/>
      <c r="D1027" s="144" t="s">
        <v>160</v>
      </c>
      <c r="F1027" s="145" t="s">
        <v>1163</v>
      </c>
      <c r="I1027" s="146"/>
      <c r="L1027" s="32"/>
      <c r="M1027" s="147"/>
      <c r="T1027" s="53"/>
      <c r="AT1027" s="17" t="s">
        <v>160</v>
      </c>
      <c r="AU1027" s="17" t="s">
        <v>78</v>
      </c>
    </row>
    <row r="1028" spans="2:65" s="1" customFormat="1">
      <c r="B1028" s="32"/>
      <c r="D1028" s="148" t="s">
        <v>162</v>
      </c>
      <c r="F1028" s="149" t="s">
        <v>1164</v>
      </c>
      <c r="I1028" s="146"/>
      <c r="L1028" s="32"/>
      <c r="M1028" s="147"/>
      <c r="T1028" s="53"/>
      <c r="AT1028" s="17" t="s">
        <v>162</v>
      </c>
      <c r="AU1028" s="17" t="s">
        <v>78</v>
      </c>
    </row>
    <row r="1029" spans="2:65" s="12" customFormat="1">
      <c r="B1029" s="150"/>
      <c r="D1029" s="144" t="s">
        <v>164</v>
      </c>
      <c r="E1029" s="151" t="s">
        <v>19</v>
      </c>
      <c r="F1029" s="152" t="s">
        <v>165</v>
      </c>
      <c r="H1029" s="151" t="s">
        <v>19</v>
      </c>
      <c r="I1029" s="153"/>
      <c r="L1029" s="150"/>
      <c r="M1029" s="154"/>
      <c r="T1029" s="155"/>
      <c r="AT1029" s="151" t="s">
        <v>164</v>
      </c>
      <c r="AU1029" s="151" t="s">
        <v>78</v>
      </c>
      <c r="AV1029" s="12" t="s">
        <v>76</v>
      </c>
      <c r="AW1029" s="12" t="s">
        <v>31</v>
      </c>
      <c r="AX1029" s="12" t="s">
        <v>69</v>
      </c>
      <c r="AY1029" s="151" t="s">
        <v>150</v>
      </c>
    </row>
    <row r="1030" spans="2:65" s="12" customFormat="1">
      <c r="B1030" s="150"/>
      <c r="D1030" s="144" t="s">
        <v>164</v>
      </c>
      <c r="E1030" s="151" t="s">
        <v>19</v>
      </c>
      <c r="F1030" s="152" t="s">
        <v>969</v>
      </c>
      <c r="H1030" s="151" t="s">
        <v>19</v>
      </c>
      <c r="I1030" s="153"/>
      <c r="L1030" s="150"/>
      <c r="M1030" s="154"/>
      <c r="T1030" s="155"/>
      <c r="AT1030" s="151" t="s">
        <v>164</v>
      </c>
      <c r="AU1030" s="151" t="s">
        <v>78</v>
      </c>
      <c r="AV1030" s="12" t="s">
        <v>76</v>
      </c>
      <c r="AW1030" s="12" t="s">
        <v>31</v>
      </c>
      <c r="AX1030" s="12" t="s">
        <v>69</v>
      </c>
      <c r="AY1030" s="151" t="s">
        <v>150</v>
      </c>
    </row>
    <row r="1031" spans="2:65" s="13" customFormat="1">
      <c r="B1031" s="156"/>
      <c r="D1031" s="144" t="s">
        <v>164</v>
      </c>
      <c r="E1031" s="157" t="s">
        <v>19</v>
      </c>
      <c r="F1031" s="158" t="s">
        <v>1165</v>
      </c>
      <c r="H1031" s="159">
        <v>40.299999999999997</v>
      </c>
      <c r="I1031" s="160"/>
      <c r="L1031" s="156"/>
      <c r="M1031" s="161"/>
      <c r="T1031" s="162"/>
      <c r="AT1031" s="157" t="s">
        <v>164</v>
      </c>
      <c r="AU1031" s="157" t="s">
        <v>78</v>
      </c>
      <c r="AV1031" s="13" t="s">
        <v>78</v>
      </c>
      <c r="AW1031" s="13" t="s">
        <v>31</v>
      </c>
      <c r="AX1031" s="13" t="s">
        <v>69</v>
      </c>
      <c r="AY1031" s="157" t="s">
        <v>150</v>
      </c>
    </row>
    <row r="1032" spans="2:65" s="12" customFormat="1">
      <c r="B1032" s="150"/>
      <c r="D1032" s="144" t="s">
        <v>164</v>
      </c>
      <c r="E1032" s="151" t="s">
        <v>19</v>
      </c>
      <c r="F1032" s="152" t="s">
        <v>908</v>
      </c>
      <c r="H1032" s="151" t="s">
        <v>19</v>
      </c>
      <c r="I1032" s="153"/>
      <c r="L1032" s="150"/>
      <c r="M1032" s="154"/>
      <c r="T1032" s="155"/>
      <c r="AT1032" s="151" t="s">
        <v>164</v>
      </c>
      <c r="AU1032" s="151" t="s">
        <v>78</v>
      </c>
      <c r="AV1032" s="12" t="s">
        <v>76</v>
      </c>
      <c r="AW1032" s="12" t="s">
        <v>31</v>
      </c>
      <c r="AX1032" s="12" t="s">
        <v>69</v>
      </c>
      <c r="AY1032" s="151" t="s">
        <v>150</v>
      </c>
    </row>
    <row r="1033" spans="2:65" s="13" customFormat="1">
      <c r="B1033" s="156"/>
      <c r="D1033" s="144" t="s">
        <v>164</v>
      </c>
      <c r="E1033" s="157" t="s">
        <v>19</v>
      </c>
      <c r="F1033" s="158" t="s">
        <v>1166</v>
      </c>
      <c r="H1033" s="159">
        <v>110.5</v>
      </c>
      <c r="I1033" s="160"/>
      <c r="L1033" s="156"/>
      <c r="M1033" s="161"/>
      <c r="T1033" s="162"/>
      <c r="AT1033" s="157" t="s">
        <v>164</v>
      </c>
      <c r="AU1033" s="157" t="s">
        <v>78</v>
      </c>
      <c r="AV1033" s="13" t="s">
        <v>78</v>
      </c>
      <c r="AW1033" s="13" t="s">
        <v>31</v>
      </c>
      <c r="AX1033" s="13" t="s">
        <v>69</v>
      </c>
      <c r="AY1033" s="157" t="s">
        <v>150</v>
      </c>
    </row>
    <row r="1034" spans="2:65" s="12" customFormat="1">
      <c r="B1034" s="150"/>
      <c r="D1034" s="144" t="s">
        <v>164</v>
      </c>
      <c r="E1034" s="151" t="s">
        <v>19</v>
      </c>
      <c r="F1034" s="152" t="s">
        <v>910</v>
      </c>
      <c r="H1034" s="151" t="s">
        <v>19</v>
      </c>
      <c r="I1034" s="153"/>
      <c r="L1034" s="150"/>
      <c r="M1034" s="154"/>
      <c r="T1034" s="155"/>
      <c r="AT1034" s="151" t="s">
        <v>164</v>
      </c>
      <c r="AU1034" s="151" t="s">
        <v>78</v>
      </c>
      <c r="AV1034" s="12" t="s">
        <v>76</v>
      </c>
      <c r="AW1034" s="12" t="s">
        <v>31</v>
      </c>
      <c r="AX1034" s="12" t="s">
        <v>69</v>
      </c>
      <c r="AY1034" s="151" t="s">
        <v>150</v>
      </c>
    </row>
    <row r="1035" spans="2:65" s="13" customFormat="1">
      <c r="B1035" s="156"/>
      <c r="D1035" s="144" t="s">
        <v>164</v>
      </c>
      <c r="E1035" s="157" t="s">
        <v>19</v>
      </c>
      <c r="F1035" s="158" t="s">
        <v>1167</v>
      </c>
      <c r="H1035" s="159">
        <v>61.6</v>
      </c>
      <c r="I1035" s="160"/>
      <c r="L1035" s="156"/>
      <c r="M1035" s="161"/>
      <c r="T1035" s="162"/>
      <c r="AT1035" s="157" t="s">
        <v>164</v>
      </c>
      <c r="AU1035" s="157" t="s">
        <v>78</v>
      </c>
      <c r="AV1035" s="13" t="s">
        <v>78</v>
      </c>
      <c r="AW1035" s="13" t="s">
        <v>31</v>
      </c>
      <c r="AX1035" s="13" t="s">
        <v>69</v>
      </c>
      <c r="AY1035" s="157" t="s">
        <v>150</v>
      </c>
    </row>
    <row r="1036" spans="2:65" s="12" customFormat="1">
      <c r="B1036" s="150"/>
      <c r="D1036" s="144" t="s">
        <v>164</v>
      </c>
      <c r="E1036" s="151" t="s">
        <v>19</v>
      </c>
      <c r="F1036" s="152" t="s">
        <v>912</v>
      </c>
      <c r="H1036" s="151" t="s">
        <v>19</v>
      </c>
      <c r="I1036" s="153"/>
      <c r="L1036" s="150"/>
      <c r="M1036" s="154"/>
      <c r="T1036" s="155"/>
      <c r="AT1036" s="151" t="s">
        <v>164</v>
      </c>
      <c r="AU1036" s="151" t="s">
        <v>78</v>
      </c>
      <c r="AV1036" s="12" t="s">
        <v>76</v>
      </c>
      <c r="AW1036" s="12" t="s">
        <v>31</v>
      </c>
      <c r="AX1036" s="12" t="s">
        <v>69</v>
      </c>
      <c r="AY1036" s="151" t="s">
        <v>150</v>
      </c>
    </row>
    <row r="1037" spans="2:65" s="13" customFormat="1">
      <c r="B1037" s="156"/>
      <c r="D1037" s="144" t="s">
        <v>164</v>
      </c>
      <c r="E1037" s="157" t="s">
        <v>19</v>
      </c>
      <c r="F1037" s="158" t="s">
        <v>1168</v>
      </c>
      <c r="H1037" s="159">
        <v>13.2</v>
      </c>
      <c r="I1037" s="160"/>
      <c r="L1037" s="156"/>
      <c r="M1037" s="161"/>
      <c r="T1037" s="162"/>
      <c r="AT1037" s="157" t="s">
        <v>164</v>
      </c>
      <c r="AU1037" s="157" t="s">
        <v>78</v>
      </c>
      <c r="AV1037" s="13" t="s">
        <v>78</v>
      </c>
      <c r="AW1037" s="13" t="s">
        <v>31</v>
      </c>
      <c r="AX1037" s="13" t="s">
        <v>69</v>
      </c>
      <c r="AY1037" s="157" t="s">
        <v>150</v>
      </c>
    </row>
    <row r="1038" spans="2:65" s="14" customFormat="1">
      <c r="B1038" s="163"/>
      <c r="D1038" s="144" t="s">
        <v>164</v>
      </c>
      <c r="E1038" s="164" t="s">
        <v>19</v>
      </c>
      <c r="F1038" s="165" t="s">
        <v>171</v>
      </c>
      <c r="H1038" s="166">
        <v>225.6</v>
      </c>
      <c r="I1038" s="167"/>
      <c r="L1038" s="163"/>
      <c r="M1038" s="168"/>
      <c r="T1038" s="169"/>
      <c r="AT1038" s="164" t="s">
        <v>164</v>
      </c>
      <c r="AU1038" s="164" t="s">
        <v>78</v>
      </c>
      <c r="AV1038" s="14" t="s">
        <v>158</v>
      </c>
      <c r="AW1038" s="14" t="s">
        <v>31</v>
      </c>
      <c r="AX1038" s="14" t="s">
        <v>76</v>
      </c>
      <c r="AY1038" s="164" t="s">
        <v>150</v>
      </c>
    </row>
    <row r="1039" spans="2:65" s="1" customFormat="1" ht="16.5" customHeight="1">
      <c r="B1039" s="32"/>
      <c r="C1039" s="173" t="s">
        <v>1169</v>
      </c>
      <c r="D1039" s="173" t="s">
        <v>656</v>
      </c>
      <c r="E1039" s="174" t="s">
        <v>1170</v>
      </c>
      <c r="F1039" s="175" t="s">
        <v>1171</v>
      </c>
      <c r="G1039" s="176" t="s">
        <v>412</v>
      </c>
      <c r="H1039" s="177">
        <v>236.88</v>
      </c>
      <c r="I1039" s="178"/>
      <c r="J1039" s="179">
        <f>ROUND(I1039*H1039,2)</f>
        <v>0</v>
      </c>
      <c r="K1039" s="175" t="s">
        <v>157</v>
      </c>
      <c r="L1039" s="180"/>
      <c r="M1039" s="181" t="s">
        <v>19</v>
      </c>
      <c r="N1039" s="182" t="s">
        <v>40</v>
      </c>
      <c r="P1039" s="140">
        <f>O1039*H1039</f>
        <v>0</v>
      </c>
      <c r="Q1039" s="140">
        <v>3.8000000000000002E-4</v>
      </c>
      <c r="R1039" s="140">
        <f>Q1039*H1039</f>
        <v>9.0014400000000008E-2</v>
      </c>
      <c r="S1039" s="140">
        <v>0</v>
      </c>
      <c r="T1039" s="141">
        <f>S1039*H1039</f>
        <v>0</v>
      </c>
      <c r="AR1039" s="142" t="s">
        <v>456</v>
      </c>
      <c r="AT1039" s="142" t="s">
        <v>656</v>
      </c>
      <c r="AU1039" s="142" t="s">
        <v>78</v>
      </c>
      <c r="AY1039" s="17" t="s">
        <v>150</v>
      </c>
      <c r="BE1039" s="143">
        <f>IF(N1039="základní",J1039,0)</f>
        <v>0</v>
      </c>
      <c r="BF1039" s="143">
        <f>IF(N1039="snížená",J1039,0)</f>
        <v>0</v>
      </c>
      <c r="BG1039" s="143">
        <f>IF(N1039="zákl. přenesená",J1039,0)</f>
        <v>0</v>
      </c>
      <c r="BH1039" s="143">
        <f>IF(N1039="sníž. přenesená",J1039,0)</f>
        <v>0</v>
      </c>
      <c r="BI1039" s="143">
        <f>IF(N1039="nulová",J1039,0)</f>
        <v>0</v>
      </c>
      <c r="BJ1039" s="17" t="s">
        <v>76</v>
      </c>
      <c r="BK1039" s="143">
        <f>ROUND(I1039*H1039,2)</f>
        <v>0</v>
      </c>
      <c r="BL1039" s="17" t="s">
        <v>289</v>
      </c>
      <c r="BM1039" s="142" t="s">
        <v>1172</v>
      </c>
    </row>
    <row r="1040" spans="2:65" s="1" customFormat="1">
      <c r="B1040" s="32"/>
      <c r="D1040" s="144" t="s">
        <v>160</v>
      </c>
      <c r="F1040" s="145" t="s">
        <v>1171</v>
      </c>
      <c r="I1040" s="146"/>
      <c r="L1040" s="32"/>
      <c r="M1040" s="147"/>
      <c r="T1040" s="53"/>
      <c r="AT1040" s="17" t="s">
        <v>160</v>
      </c>
      <c r="AU1040" s="17" t="s">
        <v>78</v>
      </c>
    </row>
    <row r="1041" spans="2:65" s="13" customFormat="1">
      <c r="B1041" s="156"/>
      <c r="D1041" s="144" t="s">
        <v>164</v>
      </c>
      <c r="F1041" s="158" t="s">
        <v>1173</v>
      </c>
      <c r="H1041" s="159">
        <v>236.88</v>
      </c>
      <c r="I1041" s="160"/>
      <c r="L1041" s="156"/>
      <c r="M1041" s="161"/>
      <c r="T1041" s="162"/>
      <c r="AT1041" s="157" t="s">
        <v>164</v>
      </c>
      <c r="AU1041" s="157" t="s">
        <v>78</v>
      </c>
      <c r="AV1041" s="13" t="s">
        <v>78</v>
      </c>
      <c r="AW1041" s="13" t="s">
        <v>4</v>
      </c>
      <c r="AX1041" s="13" t="s">
        <v>76</v>
      </c>
      <c r="AY1041" s="157" t="s">
        <v>150</v>
      </c>
    </row>
    <row r="1042" spans="2:65" s="1" customFormat="1" ht="21.75" customHeight="1">
      <c r="B1042" s="32"/>
      <c r="C1042" s="131" t="s">
        <v>1174</v>
      </c>
      <c r="D1042" s="131" t="s">
        <v>153</v>
      </c>
      <c r="E1042" s="132" t="s">
        <v>1175</v>
      </c>
      <c r="F1042" s="133" t="s">
        <v>1176</v>
      </c>
      <c r="G1042" s="134" t="s">
        <v>412</v>
      </c>
      <c r="H1042" s="135">
        <v>172.2</v>
      </c>
      <c r="I1042" s="136"/>
      <c r="J1042" s="137">
        <f>ROUND(I1042*H1042,2)</f>
        <v>0</v>
      </c>
      <c r="K1042" s="133" t="s">
        <v>157</v>
      </c>
      <c r="L1042" s="32"/>
      <c r="M1042" s="138" t="s">
        <v>19</v>
      </c>
      <c r="N1042" s="139" t="s">
        <v>40</v>
      </c>
      <c r="P1042" s="140">
        <f>O1042*H1042</f>
        <v>0</v>
      </c>
      <c r="Q1042" s="140">
        <v>9.5000000000000005E-5</v>
      </c>
      <c r="R1042" s="140">
        <f>Q1042*H1042</f>
        <v>1.6358999999999999E-2</v>
      </c>
      <c r="S1042" s="140">
        <v>0</v>
      </c>
      <c r="T1042" s="141">
        <f>S1042*H1042</f>
        <v>0</v>
      </c>
      <c r="AR1042" s="142" t="s">
        <v>289</v>
      </c>
      <c r="AT1042" s="142" t="s">
        <v>153</v>
      </c>
      <c r="AU1042" s="142" t="s">
        <v>78</v>
      </c>
      <c r="AY1042" s="17" t="s">
        <v>150</v>
      </c>
      <c r="BE1042" s="143">
        <f>IF(N1042="základní",J1042,0)</f>
        <v>0</v>
      </c>
      <c r="BF1042" s="143">
        <f>IF(N1042="snížená",J1042,0)</f>
        <v>0</v>
      </c>
      <c r="BG1042" s="143">
        <f>IF(N1042="zákl. přenesená",J1042,0)</f>
        <v>0</v>
      </c>
      <c r="BH1042" s="143">
        <f>IF(N1042="sníž. přenesená",J1042,0)</f>
        <v>0</v>
      </c>
      <c r="BI1042" s="143">
        <f>IF(N1042="nulová",J1042,0)</f>
        <v>0</v>
      </c>
      <c r="BJ1042" s="17" t="s">
        <v>76</v>
      </c>
      <c r="BK1042" s="143">
        <f>ROUND(I1042*H1042,2)</f>
        <v>0</v>
      </c>
      <c r="BL1042" s="17" t="s">
        <v>289</v>
      </c>
      <c r="BM1042" s="142" t="s">
        <v>1177</v>
      </c>
    </row>
    <row r="1043" spans="2:65" s="1" customFormat="1">
      <c r="B1043" s="32"/>
      <c r="D1043" s="144" t="s">
        <v>160</v>
      </c>
      <c r="F1043" s="145" t="s">
        <v>1178</v>
      </c>
      <c r="I1043" s="146"/>
      <c r="L1043" s="32"/>
      <c r="M1043" s="147"/>
      <c r="T1043" s="53"/>
      <c r="AT1043" s="17" t="s">
        <v>160</v>
      </c>
      <c r="AU1043" s="17" t="s">
        <v>78</v>
      </c>
    </row>
    <row r="1044" spans="2:65" s="1" customFormat="1">
      <c r="B1044" s="32"/>
      <c r="D1044" s="148" t="s">
        <v>162</v>
      </c>
      <c r="F1044" s="149" t="s">
        <v>1179</v>
      </c>
      <c r="I1044" s="146"/>
      <c r="L1044" s="32"/>
      <c r="M1044" s="147"/>
      <c r="T1044" s="53"/>
      <c r="AT1044" s="17" t="s">
        <v>162</v>
      </c>
      <c r="AU1044" s="17" t="s">
        <v>78</v>
      </c>
    </row>
    <row r="1045" spans="2:65" s="12" customFormat="1">
      <c r="B1045" s="150"/>
      <c r="D1045" s="144" t="s">
        <v>164</v>
      </c>
      <c r="E1045" s="151" t="s">
        <v>19</v>
      </c>
      <c r="F1045" s="152" t="s">
        <v>165</v>
      </c>
      <c r="H1045" s="151" t="s">
        <v>19</v>
      </c>
      <c r="I1045" s="153"/>
      <c r="L1045" s="150"/>
      <c r="M1045" s="154"/>
      <c r="T1045" s="155"/>
      <c r="AT1045" s="151" t="s">
        <v>164</v>
      </c>
      <c r="AU1045" s="151" t="s">
        <v>78</v>
      </c>
      <c r="AV1045" s="12" t="s">
        <v>76</v>
      </c>
      <c r="AW1045" s="12" t="s">
        <v>31</v>
      </c>
      <c r="AX1045" s="12" t="s">
        <v>69</v>
      </c>
      <c r="AY1045" s="151" t="s">
        <v>150</v>
      </c>
    </row>
    <row r="1046" spans="2:65" s="12" customFormat="1">
      <c r="B1046" s="150"/>
      <c r="D1046" s="144" t="s">
        <v>164</v>
      </c>
      <c r="E1046" s="151" t="s">
        <v>19</v>
      </c>
      <c r="F1046" s="152" t="s">
        <v>969</v>
      </c>
      <c r="H1046" s="151" t="s">
        <v>19</v>
      </c>
      <c r="I1046" s="153"/>
      <c r="L1046" s="150"/>
      <c r="M1046" s="154"/>
      <c r="T1046" s="155"/>
      <c r="AT1046" s="151" t="s">
        <v>164</v>
      </c>
      <c r="AU1046" s="151" t="s">
        <v>78</v>
      </c>
      <c r="AV1046" s="12" t="s">
        <v>76</v>
      </c>
      <c r="AW1046" s="12" t="s">
        <v>31</v>
      </c>
      <c r="AX1046" s="12" t="s">
        <v>69</v>
      </c>
      <c r="AY1046" s="151" t="s">
        <v>150</v>
      </c>
    </row>
    <row r="1047" spans="2:65" s="13" customFormat="1">
      <c r="B1047" s="156"/>
      <c r="D1047" s="144" t="s">
        <v>164</v>
      </c>
      <c r="E1047" s="157" t="s">
        <v>19</v>
      </c>
      <c r="F1047" s="158" t="s">
        <v>1180</v>
      </c>
      <c r="H1047" s="159">
        <v>41.2</v>
      </c>
      <c r="I1047" s="160"/>
      <c r="L1047" s="156"/>
      <c r="M1047" s="161"/>
      <c r="T1047" s="162"/>
      <c r="AT1047" s="157" t="s">
        <v>164</v>
      </c>
      <c r="AU1047" s="157" t="s">
        <v>78</v>
      </c>
      <c r="AV1047" s="13" t="s">
        <v>78</v>
      </c>
      <c r="AW1047" s="13" t="s">
        <v>31</v>
      </c>
      <c r="AX1047" s="13" t="s">
        <v>69</v>
      </c>
      <c r="AY1047" s="157" t="s">
        <v>150</v>
      </c>
    </row>
    <row r="1048" spans="2:65" s="12" customFormat="1">
      <c r="B1048" s="150"/>
      <c r="D1048" s="144" t="s">
        <v>164</v>
      </c>
      <c r="E1048" s="151" t="s">
        <v>19</v>
      </c>
      <c r="F1048" s="152" t="s">
        <v>908</v>
      </c>
      <c r="H1048" s="151" t="s">
        <v>19</v>
      </c>
      <c r="I1048" s="153"/>
      <c r="L1048" s="150"/>
      <c r="M1048" s="154"/>
      <c r="T1048" s="155"/>
      <c r="AT1048" s="151" t="s">
        <v>164</v>
      </c>
      <c r="AU1048" s="151" t="s">
        <v>78</v>
      </c>
      <c r="AV1048" s="12" t="s">
        <v>76</v>
      </c>
      <c r="AW1048" s="12" t="s">
        <v>31</v>
      </c>
      <c r="AX1048" s="12" t="s">
        <v>69</v>
      </c>
      <c r="AY1048" s="151" t="s">
        <v>150</v>
      </c>
    </row>
    <row r="1049" spans="2:65" s="13" customFormat="1">
      <c r="B1049" s="156"/>
      <c r="D1049" s="144" t="s">
        <v>164</v>
      </c>
      <c r="E1049" s="157" t="s">
        <v>19</v>
      </c>
      <c r="F1049" s="158" t="s">
        <v>1181</v>
      </c>
      <c r="H1049" s="159">
        <v>76</v>
      </c>
      <c r="I1049" s="160"/>
      <c r="L1049" s="156"/>
      <c r="M1049" s="161"/>
      <c r="T1049" s="162"/>
      <c r="AT1049" s="157" t="s">
        <v>164</v>
      </c>
      <c r="AU1049" s="157" t="s">
        <v>78</v>
      </c>
      <c r="AV1049" s="13" t="s">
        <v>78</v>
      </c>
      <c r="AW1049" s="13" t="s">
        <v>31</v>
      </c>
      <c r="AX1049" s="13" t="s">
        <v>69</v>
      </c>
      <c r="AY1049" s="157" t="s">
        <v>150</v>
      </c>
    </row>
    <row r="1050" spans="2:65" s="12" customFormat="1">
      <c r="B1050" s="150"/>
      <c r="D1050" s="144" t="s">
        <v>164</v>
      </c>
      <c r="E1050" s="151" t="s">
        <v>19</v>
      </c>
      <c r="F1050" s="152" t="s">
        <v>910</v>
      </c>
      <c r="H1050" s="151" t="s">
        <v>19</v>
      </c>
      <c r="I1050" s="153"/>
      <c r="L1050" s="150"/>
      <c r="M1050" s="154"/>
      <c r="T1050" s="155"/>
      <c r="AT1050" s="151" t="s">
        <v>164</v>
      </c>
      <c r="AU1050" s="151" t="s">
        <v>78</v>
      </c>
      <c r="AV1050" s="12" t="s">
        <v>76</v>
      </c>
      <c r="AW1050" s="12" t="s">
        <v>31</v>
      </c>
      <c r="AX1050" s="12" t="s">
        <v>69</v>
      </c>
      <c r="AY1050" s="151" t="s">
        <v>150</v>
      </c>
    </row>
    <row r="1051" spans="2:65" s="13" customFormat="1">
      <c r="B1051" s="156"/>
      <c r="D1051" s="144" t="s">
        <v>164</v>
      </c>
      <c r="E1051" s="157" t="s">
        <v>19</v>
      </c>
      <c r="F1051" s="158" t="s">
        <v>1182</v>
      </c>
      <c r="H1051" s="159">
        <v>55</v>
      </c>
      <c r="I1051" s="160"/>
      <c r="L1051" s="156"/>
      <c r="M1051" s="161"/>
      <c r="T1051" s="162"/>
      <c r="AT1051" s="157" t="s">
        <v>164</v>
      </c>
      <c r="AU1051" s="157" t="s">
        <v>78</v>
      </c>
      <c r="AV1051" s="13" t="s">
        <v>78</v>
      </c>
      <c r="AW1051" s="13" t="s">
        <v>31</v>
      </c>
      <c r="AX1051" s="13" t="s">
        <v>69</v>
      </c>
      <c r="AY1051" s="157" t="s">
        <v>150</v>
      </c>
    </row>
    <row r="1052" spans="2:65" s="14" customFormat="1">
      <c r="B1052" s="163"/>
      <c r="D1052" s="144" t="s">
        <v>164</v>
      </c>
      <c r="E1052" s="164" t="s">
        <v>19</v>
      </c>
      <c r="F1052" s="165" t="s">
        <v>171</v>
      </c>
      <c r="H1052" s="166">
        <v>172.2</v>
      </c>
      <c r="I1052" s="167"/>
      <c r="L1052" s="163"/>
      <c r="M1052" s="168"/>
      <c r="T1052" s="169"/>
      <c r="AT1052" s="164" t="s">
        <v>164</v>
      </c>
      <c r="AU1052" s="164" t="s">
        <v>78</v>
      </c>
      <c r="AV1052" s="14" t="s">
        <v>158</v>
      </c>
      <c r="AW1052" s="14" t="s">
        <v>31</v>
      </c>
      <c r="AX1052" s="14" t="s">
        <v>76</v>
      </c>
      <c r="AY1052" s="164" t="s">
        <v>150</v>
      </c>
    </row>
    <row r="1053" spans="2:65" s="1" customFormat="1" ht="21.75" customHeight="1">
      <c r="B1053" s="32"/>
      <c r="C1053" s="131" t="s">
        <v>1183</v>
      </c>
      <c r="D1053" s="131" t="s">
        <v>153</v>
      </c>
      <c r="E1053" s="132" t="s">
        <v>1184</v>
      </c>
      <c r="F1053" s="133" t="s">
        <v>1185</v>
      </c>
      <c r="G1053" s="134" t="s">
        <v>412</v>
      </c>
      <c r="H1053" s="135">
        <v>3.8</v>
      </c>
      <c r="I1053" s="136"/>
      <c r="J1053" s="137">
        <f>ROUND(I1053*H1053,2)</f>
        <v>0</v>
      </c>
      <c r="K1053" s="133" t="s">
        <v>157</v>
      </c>
      <c r="L1053" s="32"/>
      <c r="M1053" s="138" t="s">
        <v>19</v>
      </c>
      <c r="N1053" s="139" t="s">
        <v>40</v>
      </c>
      <c r="P1053" s="140">
        <f>O1053*H1053</f>
        <v>0</v>
      </c>
      <c r="Q1053" s="140">
        <v>1.9000000000000001E-4</v>
      </c>
      <c r="R1053" s="140">
        <f>Q1053*H1053</f>
        <v>7.2199999999999999E-4</v>
      </c>
      <c r="S1053" s="140">
        <v>0</v>
      </c>
      <c r="T1053" s="141">
        <f>S1053*H1053</f>
        <v>0</v>
      </c>
      <c r="AR1053" s="142" t="s">
        <v>289</v>
      </c>
      <c r="AT1053" s="142" t="s">
        <v>153</v>
      </c>
      <c r="AU1053" s="142" t="s">
        <v>78</v>
      </c>
      <c r="AY1053" s="17" t="s">
        <v>150</v>
      </c>
      <c r="BE1053" s="143">
        <f>IF(N1053="základní",J1053,0)</f>
        <v>0</v>
      </c>
      <c r="BF1053" s="143">
        <f>IF(N1053="snížená",J1053,0)</f>
        <v>0</v>
      </c>
      <c r="BG1053" s="143">
        <f>IF(N1053="zákl. přenesená",J1053,0)</f>
        <v>0</v>
      </c>
      <c r="BH1053" s="143">
        <f>IF(N1053="sníž. přenesená",J1053,0)</f>
        <v>0</v>
      </c>
      <c r="BI1053" s="143">
        <f>IF(N1053="nulová",J1053,0)</f>
        <v>0</v>
      </c>
      <c r="BJ1053" s="17" t="s">
        <v>76</v>
      </c>
      <c r="BK1053" s="143">
        <f>ROUND(I1053*H1053,2)</f>
        <v>0</v>
      </c>
      <c r="BL1053" s="17" t="s">
        <v>289</v>
      </c>
      <c r="BM1053" s="142" t="s">
        <v>1186</v>
      </c>
    </row>
    <row r="1054" spans="2:65" s="1" customFormat="1">
      <c r="B1054" s="32"/>
      <c r="D1054" s="144" t="s">
        <v>160</v>
      </c>
      <c r="F1054" s="145" t="s">
        <v>1187</v>
      </c>
      <c r="I1054" s="146"/>
      <c r="L1054" s="32"/>
      <c r="M1054" s="147"/>
      <c r="T1054" s="53"/>
      <c r="AT1054" s="17" t="s">
        <v>160</v>
      </c>
      <c r="AU1054" s="17" t="s">
        <v>78</v>
      </c>
    </row>
    <row r="1055" spans="2:65" s="1" customFormat="1">
      <c r="B1055" s="32"/>
      <c r="D1055" s="148" t="s">
        <v>162</v>
      </c>
      <c r="F1055" s="149" t="s">
        <v>1188</v>
      </c>
      <c r="I1055" s="146"/>
      <c r="L1055" s="32"/>
      <c r="M1055" s="147"/>
      <c r="T1055" s="53"/>
      <c r="AT1055" s="17" t="s">
        <v>162</v>
      </c>
      <c r="AU1055" s="17" t="s">
        <v>78</v>
      </c>
    </row>
    <row r="1056" spans="2:65" s="12" customFormat="1">
      <c r="B1056" s="150"/>
      <c r="D1056" s="144" t="s">
        <v>164</v>
      </c>
      <c r="E1056" s="151" t="s">
        <v>19</v>
      </c>
      <c r="F1056" s="152" t="s">
        <v>165</v>
      </c>
      <c r="H1056" s="151" t="s">
        <v>19</v>
      </c>
      <c r="I1056" s="153"/>
      <c r="L1056" s="150"/>
      <c r="M1056" s="154"/>
      <c r="T1056" s="155"/>
      <c r="AT1056" s="151" t="s">
        <v>164</v>
      </c>
      <c r="AU1056" s="151" t="s">
        <v>78</v>
      </c>
      <c r="AV1056" s="12" t="s">
        <v>76</v>
      </c>
      <c r="AW1056" s="12" t="s">
        <v>31</v>
      </c>
      <c r="AX1056" s="12" t="s">
        <v>69</v>
      </c>
      <c r="AY1056" s="151" t="s">
        <v>150</v>
      </c>
    </row>
    <row r="1057" spans="2:65" s="12" customFormat="1">
      <c r="B1057" s="150"/>
      <c r="D1057" s="144" t="s">
        <v>164</v>
      </c>
      <c r="E1057" s="151" t="s">
        <v>19</v>
      </c>
      <c r="F1057" s="152" t="s">
        <v>908</v>
      </c>
      <c r="H1057" s="151" t="s">
        <v>19</v>
      </c>
      <c r="I1057" s="153"/>
      <c r="L1057" s="150"/>
      <c r="M1057" s="154"/>
      <c r="T1057" s="155"/>
      <c r="AT1057" s="151" t="s">
        <v>164</v>
      </c>
      <c r="AU1057" s="151" t="s">
        <v>78</v>
      </c>
      <c r="AV1057" s="12" t="s">
        <v>76</v>
      </c>
      <c r="AW1057" s="12" t="s">
        <v>31</v>
      </c>
      <c r="AX1057" s="12" t="s">
        <v>69</v>
      </c>
      <c r="AY1057" s="151" t="s">
        <v>150</v>
      </c>
    </row>
    <row r="1058" spans="2:65" s="13" customFormat="1">
      <c r="B1058" s="156"/>
      <c r="D1058" s="144" t="s">
        <v>164</v>
      </c>
      <c r="E1058" s="157" t="s">
        <v>19</v>
      </c>
      <c r="F1058" s="158" t="s">
        <v>1189</v>
      </c>
      <c r="H1058" s="159">
        <v>3</v>
      </c>
      <c r="I1058" s="160"/>
      <c r="L1058" s="156"/>
      <c r="M1058" s="161"/>
      <c r="T1058" s="162"/>
      <c r="AT1058" s="157" t="s">
        <v>164</v>
      </c>
      <c r="AU1058" s="157" t="s">
        <v>78</v>
      </c>
      <c r="AV1058" s="13" t="s">
        <v>78</v>
      </c>
      <c r="AW1058" s="13" t="s">
        <v>31</v>
      </c>
      <c r="AX1058" s="13" t="s">
        <v>69</v>
      </c>
      <c r="AY1058" s="157" t="s">
        <v>150</v>
      </c>
    </row>
    <row r="1059" spans="2:65" s="12" customFormat="1">
      <c r="B1059" s="150"/>
      <c r="D1059" s="144" t="s">
        <v>164</v>
      </c>
      <c r="E1059" s="151" t="s">
        <v>19</v>
      </c>
      <c r="F1059" s="152" t="s">
        <v>910</v>
      </c>
      <c r="H1059" s="151" t="s">
        <v>19</v>
      </c>
      <c r="I1059" s="153"/>
      <c r="L1059" s="150"/>
      <c r="M1059" s="154"/>
      <c r="T1059" s="155"/>
      <c r="AT1059" s="151" t="s">
        <v>164</v>
      </c>
      <c r="AU1059" s="151" t="s">
        <v>78</v>
      </c>
      <c r="AV1059" s="12" t="s">
        <v>76</v>
      </c>
      <c r="AW1059" s="12" t="s">
        <v>31</v>
      </c>
      <c r="AX1059" s="12" t="s">
        <v>69</v>
      </c>
      <c r="AY1059" s="151" t="s">
        <v>150</v>
      </c>
    </row>
    <row r="1060" spans="2:65" s="13" customFormat="1">
      <c r="B1060" s="156"/>
      <c r="D1060" s="144" t="s">
        <v>164</v>
      </c>
      <c r="E1060" s="157" t="s">
        <v>19</v>
      </c>
      <c r="F1060" s="158" t="s">
        <v>1190</v>
      </c>
      <c r="H1060" s="159">
        <v>0.8</v>
      </c>
      <c r="I1060" s="160"/>
      <c r="L1060" s="156"/>
      <c r="M1060" s="161"/>
      <c r="T1060" s="162"/>
      <c r="AT1060" s="157" t="s">
        <v>164</v>
      </c>
      <c r="AU1060" s="157" t="s">
        <v>78</v>
      </c>
      <c r="AV1060" s="13" t="s">
        <v>78</v>
      </c>
      <c r="AW1060" s="13" t="s">
        <v>31</v>
      </c>
      <c r="AX1060" s="13" t="s">
        <v>69</v>
      </c>
      <c r="AY1060" s="157" t="s">
        <v>150</v>
      </c>
    </row>
    <row r="1061" spans="2:65" s="14" customFormat="1">
      <c r="B1061" s="163"/>
      <c r="D1061" s="144" t="s">
        <v>164</v>
      </c>
      <c r="E1061" s="164" t="s">
        <v>19</v>
      </c>
      <c r="F1061" s="165" t="s">
        <v>171</v>
      </c>
      <c r="H1061" s="166">
        <v>3.8</v>
      </c>
      <c r="I1061" s="167"/>
      <c r="L1061" s="163"/>
      <c r="M1061" s="168"/>
      <c r="T1061" s="169"/>
      <c r="AT1061" s="164" t="s">
        <v>164</v>
      </c>
      <c r="AU1061" s="164" t="s">
        <v>78</v>
      </c>
      <c r="AV1061" s="14" t="s">
        <v>158</v>
      </c>
      <c r="AW1061" s="14" t="s">
        <v>31</v>
      </c>
      <c r="AX1061" s="14" t="s">
        <v>76</v>
      </c>
      <c r="AY1061" s="164" t="s">
        <v>150</v>
      </c>
    </row>
    <row r="1062" spans="2:65" s="1" customFormat="1" ht="16.5" customHeight="1">
      <c r="B1062" s="32"/>
      <c r="C1062" s="173" t="s">
        <v>1191</v>
      </c>
      <c r="D1062" s="173" t="s">
        <v>656</v>
      </c>
      <c r="E1062" s="174" t="s">
        <v>1128</v>
      </c>
      <c r="F1062" s="175" t="s">
        <v>1129</v>
      </c>
      <c r="G1062" s="176" t="s">
        <v>219</v>
      </c>
      <c r="H1062" s="177">
        <v>5.766</v>
      </c>
      <c r="I1062" s="178"/>
      <c r="J1062" s="179">
        <f>ROUND(I1062*H1062,2)</f>
        <v>0</v>
      </c>
      <c r="K1062" s="175" t="s">
        <v>157</v>
      </c>
      <c r="L1062" s="180"/>
      <c r="M1062" s="181" t="s">
        <v>19</v>
      </c>
      <c r="N1062" s="182" t="s">
        <v>40</v>
      </c>
      <c r="P1062" s="140">
        <f>O1062*H1062</f>
        <v>0</v>
      </c>
      <c r="Q1062" s="140">
        <v>2.5000000000000001E-2</v>
      </c>
      <c r="R1062" s="140">
        <f>Q1062*H1062</f>
        <v>0.14415</v>
      </c>
      <c r="S1062" s="140">
        <v>0</v>
      </c>
      <c r="T1062" s="141">
        <f>S1062*H1062</f>
        <v>0</v>
      </c>
      <c r="AR1062" s="142" t="s">
        <v>456</v>
      </c>
      <c r="AT1062" s="142" t="s">
        <v>656</v>
      </c>
      <c r="AU1062" s="142" t="s">
        <v>78</v>
      </c>
      <c r="AY1062" s="17" t="s">
        <v>150</v>
      </c>
      <c r="BE1062" s="143">
        <f>IF(N1062="základní",J1062,0)</f>
        <v>0</v>
      </c>
      <c r="BF1062" s="143">
        <f>IF(N1062="snížená",J1062,0)</f>
        <v>0</v>
      </c>
      <c r="BG1062" s="143">
        <f>IF(N1062="zákl. přenesená",J1062,0)</f>
        <v>0</v>
      </c>
      <c r="BH1062" s="143">
        <f>IF(N1062="sníž. přenesená",J1062,0)</f>
        <v>0</v>
      </c>
      <c r="BI1062" s="143">
        <f>IF(N1062="nulová",J1062,0)</f>
        <v>0</v>
      </c>
      <c r="BJ1062" s="17" t="s">
        <v>76</v>
      </c>
      <c r="BK1062" s="143">
        <f>ROUND(I1062*H1062,2)</f>
        <v>0</v>
      </c>
      <c r="BL1062" s="17" t="s">
        <v>289</v>
      </c>
      <c r="BM1062" s="142" t="s">
        <v>1192</v>
      </c>
    </row>
    <row r="1063" spans="2:65" s="1" customFormat="1">
      <c r="B1063" s="32"/>
      <c r="D1063" s="144" t="s">
        <v>160</v>
      </c>
      <c r="F1063" s="145" t="s">
        <v>1129</v>
      </c>
      <c r="I1063" s="146"/>
      <c r="L1063" s="32"/>
      <c r="M1063" s="147"/>
      <c r="T1063" s="53"/>
      <c r="AT1063" s="17" t="s">
        <v>160</v>
      </c>
      <c r="AU1063" s="17" t="s">
        <v>78</v>
      </c>
    </row>
    <row r="1064" spans="2:65" s="12" customFormat="1">
      <c r="B1064" s="150"/>
      <c r="D1064" s="144" t="s">
        <v>164</v>
      </c>
      <c r="E1064" s="151" t="s">
        <v>19</v>
      </c>
      <c r="F1064" s="152" t="s">
        <v>165</v>
      </c>
      <c r="H1064" s="151" t="s">
        <v>19</v>
      </c>
      <c r="I1064" s="153"/>
      <c r="L1064" s="150"/>
      <c r="M1064" s="154"/>
      <c r="T1064" s="155"/>
      <c r="AT1064" s="151" t="s">
        <v>164</v>
      </c>
      <c r="AU1064" s="151" t="s">
        <v>78</v>
      </c>
      <c r="AV1064" s="12" t="s">
        <v>76</v>
      </c>
      <c r="AW1064" s="12" t="s">
        <v>31</v>
      </c>
      <c r="AX1064" s="12" t="s">
        <v>69</v>
      </c>
      <c r="AY1064" s="151" t="s">
        <v>150</v>
      </c>
    </row>
    <row r="1065" spans="2:65" s="12" customFormat="1">
      <c r="B1065" s="150"/>
      <c r="D1065" s="144" t="s">
        <v>164</v>
      </c>
      <c r="E1065" s="151" t="s">
        <v>19</v>
      </c>
      <c r="F1065" s="152" t="s">
        <v>969</v>
      </c>
      <c r="H1065" s="151" t="s">
        <v>19</v>
      </c>
      <c r="I1065" s="153"/>
      <c r="L1065" s="150"/>
      <c r="M1065" s="154"/>
      <c r="T1065" s="155"/>
      <c r="AT1065" s="151" t="s">
        <v>164</v>
      </c>
      <c r="AU1065" s="151" t="s">
        <v>78</v>
      </c>
      <c r="AV1065" s="12" t="s">
        <v>76</v>
      </c>
      <c r="AW1065" s="12" t="s">
        <v>31</v>
      </c>
      <c r="AX1065" s="12" t="s">
        <v>69</v>
      </c>
      <c r="AY1065" s="151" t="s">
        <v>150</v>
      </c>
    </row>
    <row r="1066" spans="2:65" s="13" customFormat="1">
      <c r="B1066" s="156"/>
      <c r="D1066" s="144" t="s">
        <v>164</v>
      </c>
      <c r="E1066" s="157" t="s">
        <v>19</v>
      </c>
      <c r="F1066" s="158" t="s">
        <v>1193</v>
      </c>
      <c r="H1066" s="159">
        <v>1.1479999999999999</v>
      </c>
      <c r="I1066" s="160"/>
      <c r="L1066" s="156"/>
      <c r="M1066" s="161"/>
      <c r="T1066" s="162"/>
      <c r="AT1066" s="157" t="s">
        <v>164</v>
      </c>
      <c r="AU1066" s="157" t="s">
        <v>78</v>
      </c>
      <c r="AV1066" s="13" t="s">
        <v>78</v>
      </c>
      <c r="AW1066" s="13" t="s">
        <v>31</v>
      </c>
      <c r="AX1066" s="13" t="s">
        <v>69</v>
      </c>
      <c r="AY1066" s="157" t="s">
        <v>150</v>
      </c>
    </row>
    <row r="1067" spans="2:65" s="12" customFormat="1">
      <c r="B1067" s="150"/>
      <c r="D1067" s="144" t="s">
        <v>164</v>
      </c>
      <c r="E1067" s="151" t="s">
        <v>19</v>
      </c>
      <c r="F1067" s="152" t="s">
        <v>908</v>
      </c>
      <c r="H1067" s="151" t="s">
        <v>19</v>
      </c>
      <c r="I1067" s="153"/>
      <c r="L1067" s="150"/>
      <c r="M1067" s="154"/>
      <c r="T1067" s="155"/>
      <c r="AT1067" s="151" t="s">
        <v>164</v>
      </c>
      <c r="AU1067" s="151" t="s">
        <v>78</v>
      </c>
      <c r="AV1067" s="12" t="s">
        <v>76</v>
      </c>
      <c r="AW1067" s="12" t="s">
        <v>31</v>
      </c>
      <c r="AX1067" s="12" t="s">
        <v>69</v>
      </c>
      <c r="AY1067" s="151" t="s">
        <v>150</v>
      </c>
    </row>
    <row r="1068" spans="2:65" s="13" customFormat="1">
      <c r="B1068" s="156"/>
      <c r="D1068" s="144" t="s">
        <v>164</v>
      </c>
      <c r="E1068" s="157" t="s">
        <v>19</v>
      </c>
      <c r="F1068" s="158" t="s">
        <v>1194</v>
      </c>
      <c r="H1068" s="159">
        <v>2.4060000000000001</v>
      </c>
      <c r="I1068" s="160"/>
      <c r="L1068" s="156"/>
      <c r="M1068" s="161"/>
      <c r="T1068" s="162"/>
      <c r="AT1068" s="157" t="s">
        <v>164</v>
      </c>
      <c r="AU1068" s="157" t="s">
        <v>78</v>
      </c>
      <c r="AV1068" s="13" t="s">
        <v>78</v>
      </c>
      <c r="AW1068" s="13" t="s">
        <v>31</v>
      </c>
      <c r="AX1068" s="13" t="s">
        <v>69</v>
      </c>
      <c r="AY1068" s="157" t="s">
        <v>150</v>
      </c>
    </row>
    <row r="1069" spans="2:65" s="12" customFormat="1">
      <c r="B1069" s="150"/>
      <c r="D1069" s="144" t="s">
        <v>164</v>
      </c>
      <c r="E1069" s="151" t="s">
        <v>19</v>
      </c>
      <c r="F1069" s="152" t="s">
        <v>910</v>
      </c>
      <c r="H1069" s="151" t="s">
        <v>19</v>
      </c>
      <c r="I1069" s="153"/>
      <c r="L1069" s="150"/>
      <c r="M1069" s="154"/>
      <c r="T1069" s="155"/>
      <c r="AT1069" s="151" t="s">
        <v>164</v>
      </c>
      <c r="AU1069" s="151" t="s">
        <v>78</v>
      </c>
      <c r="AV1069" s="12" t="s">
        <v>76</v>
      </c>
      <c r="AW1069" s="12" t="s">
        <v>31</v>
      </c>
      <c r="AX1069" s="12" t="s">
        <v>69</v>
      </c>
      <c r="AY1069" s="151" t="s">
        <v>150</v>
      </c>
    </row>
    <row r="1070" spans="2:65" s="13" customFormat="1">
      <c r="B1070" s="156"/>
      <c r="D1070" s="144" t="s">
        <v>164</v>
      </c>
      <c r="E1070" s="157" t="s">
        <v>19</v>
      </c>
      <c r="F1070" s="158" t="s">
        <v>1195</v>
      </c>
      <c r="H1070" s="159">
        <v>1.6879999999999999</v>
      </c>
      <c r="I1070" s="160"/>
      <c r="L1070" s="156"/>
      <c r="M1070" s="161"/>
      <c r="T1070" s="162"/>
      <c r="AT1070" s="157" t="s">
        <v>164</v>
      </c>
      <c r="AU1070" s="157" t="s">
        <v>78</v>
      </c>
      <c r="AV1070" s="13" t="s">
        <v>78</v>
      </c>
      <c r="AW1070" s="13" t="s">
        <v>31</v>
      </c>
      <c r="AX1070" s="13" t="s">
        <v>69</v>
      </c>
      <c r="AY1070" s="157" t="s">
        <v>150</v>
      </c>
    </row>
    <row r="1071" spans="2:65" s="14" customFormat="1">
      <c r="B1071" s="163"/>
      <c r="D1071" s="144" t="s">
        <v>164</v>
      </c>
      <c r="E1071" s="164" t="s">
        <v>19</v>
      </c>
      <c r="F1071" s="165" t="s">
        <v>171</v>
      </c>
      <c r="H1071" s="166">
        <v>5.242</v>
      </c>
      <c r="I1071" s="167"/>
      <c r="L1071" s="163"/>
      <c r="M1071" s="168"/>
      <c r="T1071" s="169"/>
      <c r="AT1071" s="164" t="s">
        <v>164</v>
      </c>
      <c r="AU1071" s="164" t="s">
        <v>78</v>
      </c>
      <c r="AV1071" s="14" t="s">
        <v>158</v>
      </c>
      <c r="AW1071" s="14" t="s">
        <v>31</v>
      </c>
      <c r="AX1071" s="14" t="s">
        <v>76</v>
      </c>
      <c r="AY1071" s="164" t="s">
        <v>150</v>
      </c>
    </row>
    <row r="1072" spans="2:65" s="13" customFormat="1">
      <c r="B1072" s="156"/>
      <c r="D1072" s="144" t="s">
        <v>164</v>
      </c>
      <c r="F1072" s="158" t="s">
        <v>1196</v>
      </c>
      <c r="H1072" s="159">
        <v>5.766</v>
      </c>
      <c r="I1072" s="160"/>
      <c r="L1072" s="156"/>
      <c r="M1072" s="161"/>
      <c r="T1072" s="162"/>
      <c r="AT1072" s="157" t="s">
        <v>164</v>
      </c>
      <c r="AU1072" s="157" t="s">
        <v>78</v>
      </c>
      <c r="AV1072" s="13" t="s">
        <v>78</v>
      </c>
      <c r="AW1072" s="13" t="s">
        <v>4</v>
      </c>
      <c r="AX1072" s="13" t="s">
        <v>76</v>
      </c>
      <c r="AY1072" s="157" t="s">
        <v>150</v>
      </c>
    </row>
    <row r="1073" spans="2:65" s="1" customFormat="1" ht="16.5" customHeight="1">
      <c r="B1073" s="32"/>
      <c r="C1073" s="131" t="s">
        <v>1197</v>
      </c>
      <c r="D1073" s="131" t="s">
        <v>153</v>
      </c>
      <c r="E1073" s="132" t="s">
        <v>1198</v>
      </c>
      <c r="F1073" s="133" t="s">
        <v>1199</v>
      </c>
      <c r="G1073" s="134" t="s">
        <v>156</v>
      </c>
      <c r="H1073" s="135">
        <v>35.899000000000001</v>
      </c>
      <c r="I1073" s="136"/>
      <c r="J1073" s="137">
        <f>ROUND(I1073*H1073,2)</f>
        <v>0</v>
      </c>
      <c r="K1073" s="133" t="s">
        <v>19</v>
      </c>
      <c r="L1073" s="32"/>
      <c r="M1073" s="138" t="s">
        <v>19</v>
      </c>
      <c r="N1073" s="139" t="s">
        <v>40</v>
      </c>
      <c r="P1073" s="140">
        <f>O1073*H1073</f>
        <v>0</v>
      </c>
      <c r="Q1073" s="140">
        <v>0</v>
      </c>
      <c r="R1073" s="140">
        <f>Q1073*H1073</f>
        <v>0</v>
      </c>
      <c r="S1073" s="140">
        <v>0</v>
      </c>
      <c r="T1073" s="141">
        <f>S1073*H1073</f>
        <v>0</v>
      </c>
      <c r="AR1073" s="142" t="s">
        <v>289</v>
      </c>
      <c r="AT1073" s="142" t="s">
        <v>153</v>
      </c>
      <c r="AU1073" s="142" t="s">
        <v>78</v>
      </c>
      <c r="AY1073" s="17" t="s">
        <v>150</v>
      </c>
      <c r="BE1073" s="143">
        <f>IF(N1073="základní",J1073,0)</f>
        <v>0</v>
      </c>
      <c r="BF1073" s="143">
        <f>IF(N1073="snížená",J1073,0)</f>
        <v>0</v>
      </c>
      <c r="BG1073" s="143">
        <f>IF(N1073="zákl. přenesená",J1073,0)</f>
        <v>0</v>
      </c>
      <c r="BH1073" s="143">
        <f>IF(N1073="sníž. přenesená",J1073,0)</f>
        <v>0</v>
      </c>
      <c r="BI1073" s="143">
        <f>IF(N1073="nulová",J1073,0)</f>
        <v>0</v>
      </c>
      <c r="BJ1073" s="17" t="s">
        <v>76</v>
      </c>
      <c r="BK1073" s="143">
        <f>ROUND(I1073*H1073,2)</f>
        <v>0</v>
      </c>
      <c r="BL1073" s="17" t="s">
        <v>289</v>
      </c>
      <c r="BM1073" s="142" t="s">
        <v>1200</v>
      </c>
    </row>
    <row r="1074" spans="2:65" s="1" customFormat="1">
      <c r="B1074" s="32"/>
      <c r="D1074" s="144" t="s">
        <v>160</v>
      </c>
      <c r="F1074" s="145" t="s">
        <v>1199</v>
      </c>
      <c r="I1074" s="146"/>
      <c r="L1074" s="32"/>
      <c r="M1074" s="147"/>
      <c r="T1074" s="53"/>
      <c r="AT1074" s="17" t="s">
        <v>160</v>
      </c>
      <c r="AU1074" s="17" t="s">
        <v>78</v>
      </c>
    </row>
    <row r="1075" spans="2:65" s="12" customFormat="1">
      <c r="B1075" s="150"/>
      <c r="D1075" s="144" t="s">
        <v>164</v>
      </c>
      <c r="E1075" s="151" t="s">
        <v>19</v>
      </c>
      <c r="F1075" s="152" t="s">
        <v>165</v>
      </c>
      <c r="H1075" s="151" t="s">
        <v>19</v>
      </c>
      <c r="I1075" s="153"/>
      <c r="L1075" s="150"/>
      <c r="M1075" s="154"/>
      <c r="T1075" s="155"/>
      <c r="AT1075" s="151" t="s">
        <v>164</v>
      </c>
      <c r="AU1075" s="151" t="s">
        <v>78</v>
      </c>
      <c r="AV1075" s="12" t="s">
        <v>76</v>
      </c>
      <c r="AW1075" s="12" t="s">
        <v>31</v>
      </c>
      <c r="AX1075" s="12" t="s">
        <v>69</v>
      </c>
      <c r="AY1075" s="151" t="s">
        <v>150</v>
      </c>
    </row>
    <row r="1076" spans="2:65" s="13" customFormat="1">
      <c r="B1076" s="156"/>
      <c r="D1076" s="144" t="s">
        <v>164</v>
      </c>
      <c r="E1076" s="157" t="s">
        <v>19</v>
      </c>
      <c r="F1076" s="158" t="s">
        <v>1201</v>
      </c>
      <c r="H1076" s="159">
        <v>23.184000000000001</v>
      </c>
      <c r="I1076" s="160"/>
      <c r="L1076" s="156"/>
      <c r="M1076" s="161"/>
      <c r="T1076" s="162"/>
      <c r="AT1076" s="157" t="s">
        <v>164</v>
      </c>
      <c r="AU1076" s="157" t="s">
        <v>78</v>
      </c>
      <c r="AV1076" s="13" t="s">
        <v>78</v>
      </c>
      <c r="AW1076" s="13" t="s">
        <v>31</v>
      </c>
      <c r="AX1076" s="13" t="s">
        <v>69</v>
      </c>
      <c r="AY1076" s="157" t="s">
        <v>150</v>
      </c>
    </row>
    <row r="1077" spans="2:65" s="13" customFormat="1">
      <c r="B1077" s="156"/>
      <c r="D1077" s="144" t="s">
        <v>164</v>
      </c>
      <c r="E1077" s="157" t="s">
        <v>19</v>
      </c>
      <c r="F1077" s="158" t="s">
        <v>1202</v>
      </c>
      <c r="H1077" s="159">
        <v>3.8639999999999999</v>
      </c>
      <c r="I1077" s="160"/>
      <c r="L1077" s="156"/>
      <c r="M1077" s="161"/>
      <c r="T1077" s="162"/>
      <c r="AT1077" s="157" t="s">
        <v>164</v>
      </c>
      <c r="AU1077" s="157" t="s">
        <v>78</v>
      </c>
      <c r="AV1077" s="13" t="s">
        <v>78</v>
      </c>
      <c r="AW1077" s="13" t="s">
        <v>31</v>
      </c>
      <c r="AX1077" s="13" t="s">
        <v>69</v>
      </c>
      <c r="AY1077" s="157" t="s">
        <v>150</v>
      </c>
    </row>
    <row r="1078" spans="2:65" s="13" customFormat="1">
      <c r="B1078" s="156"/>
      <c r="D1078" s="144" t="s">
        <v>164</v>
      </c>
      <c r="E1078" s="157" t="s">
        <v>19</v>
      </c>
      <c r="F1078" s="158" t="s">
        <v>1203</v>
      </c>
      <c r="H1078" s="159">
        <v>0.48299999999999998</v>
      </c>
      <c r="I1078" s="160"/>
      <c r="L1078" s="156"/>
      <c r="M1078" s="161"/>
      <c r="T1078" s="162"/>
      <c r="AT1078" s="157" t="s">
        <v>164</v>
      </c>
      <c r="AU1078" s="157" t="s">
        <v>78</v>
      </c>
      <c r="AV1078" s="13" t="s">
        <v>78</v>
      </c>
      <c r="AW1078" s="13" t="s">
        <v>31</v>
      </c>
      <c r="AX1078" s="13" t="s">
        <v>69</v>
      </c>
      <c r="AY1078" s="157" t="s">
        <v>150</v>
      </c>
    </row>
    <row r="1079" spans="2:65" s="13" customFormat="1">
      <c r="B1079" s="156"/>
      <c r="D1079" s="144" t="s">
        <v>164</v>
      </c>
      <c r="E1079" s="157" t="s">
        <v>19</v>
      </c>
      <c r="F1079" s="158" t="s">
        <v>1204</v>
      </c>
      <c r="H1079" s="159">
        <v>1.748</v>
      </c>
      <c r="I1079" s="160"/>
      <c r="L1079" s="156"/>
      <c r="M1079" s="161"/>
      <c r="T1079" s="162"/>
      <c r="AT1079" s="157" t="s">
        <v>164</v>
      </c>
      <c r="AU1079" s="157" t="s">
        <v>78</v>
      </c>
      <c r="AV1079" s="13" t="s">
        <v>78</v>
      </c>
      <c r="AW1079" s="13" t="s">
        <v>31</v>
      </c>
      <c r="AX1079" s="13" t="s">
        <v>69</v>
      </c>
      <c r="AY1079" s="157" t="s">
        <v>150</v>
      </c>
    </row>
    <row r="1080" spans="2:65" s="13" customFormat="1">
      <c r="B1080" s="156"/>
      <c r="D1080" s="144" t="s">
        <v>164</v>
      </c>
      <c r="E1080" s="157" t="s">
        <v>19</v>
      </c>
      <c r="F1080" s="158" t="s">
        <v>1205</v>
      </c>
      <c r="H1080" s="159">
        <v>1.1040000000000001</v>
      </c>
      <c r="I1080" s="160"/>
      <c r="L1080" s="156"/>
      <c r="M1080" s="161"/>
      <c r="T1080" s="162"/>
      <c r="AT1080" s="157" t="s">
        <v>164</v>
      </c>
      <c r="AU1080" s="157" t="s">
        <v>78</v>
      </c>
      <c r="AV1080" s="13" t="s">
        <v>78</v>
      </c>
      <c r="AW1080" s="13" t="s">
        <v>31</v>
      </c>
      <c r="AX1080" s="13" t="s">
        <v>69</v>
      </c>
      <c r="AY1080" s="157" t="s">
        <v>150</v>
      </c>
    </row>
    <row r="1081" spans="2:65" s="13" customFormat="1">
      <c r="B1081" s="156"/>
      <c r="D1081" s="144" t="s">
        <v>164</v>
      </c>
      <c r="E1081" s="157" t="s">
        <v>19</v>
      </c>
      <c r="F1081" s="158" t="s">
        <v>1206</v>
      </c>
      <c r="H1081" s="159">
        <v>2.0699999999999998</v>
      </c>
      <c r="I1081" s="160"/>
      <c r="L1081" s="156"/>
      <c r="M1081" s="161"/>
      <c r="T1081" s="162"/>
      <c r="AT1081" s="157" t="s">
        <v>164</v>
      </c>
      <c r="AU1081" s="157" t="s">
        <v>78</v>
      </c>
      <c r="AV1081" s="13" t="s">
        <v>78</v>
      </c>
      <c r="AW1081" s="13" t="s">
        <v>31</v>
      </c>
      <c r="AX1081" s="13" t="s">
        <v>69</v>
      </c>
      <c r="AY1081" s="157" t="s">
        <v>150</v>
      </c>
    </row>
    <row r="1082" spans="2:65" s="13" customFormat="1">
      <c r="B1082" s="156"/>
      <c r="D1082" s="144" t="s">
        <v>164</v>
      </c>
      <c r="E1082" s="157" t="s">
        <v>19</v>
      </c>
      <c r="F1082" s="158" t="s">
        <v>1207</v>
      </c>
      <c r="H1082" s="159">
        <v>2.024</v>
      </c>
      <c r="I1082" s="160"/>
      <c r="L1082" s="156"/>
      <c r="M1082" s="161"/>
      <c r="T1082" s="162"/>
      <c r="AT1082" s="157" t="s">
        <v>164</v>
      </c>
      <c r="AU1082" s="157" t="s">
        <v>78</v>
      </c>
      <c r="AV1082" s="13" t="s">
        <v>78</v>
      </c>
      <c r="AW1082" s="13" t="s">
        <v>31</v>
      </c>
      <c r="AX1082" s="13" t="s">
        <v>69</v>
      </c>
      <c r="AY1082" s="157" t="s">
        <v>150</v>
      </c>
    </row>
    <row r="1083" spans="2:65" s="13" customFormat="1">
      <c r="B1083" s="156"/>
      <c r="D1083" s="144" t="s">
        <v>164</v>
      </c>
      <c r="E1083" s="157" t="s">
        <v>19</v>
      </c>
      <c r="F1083" s="158" t="s">
        <v>1208</v>
      </c>
      <c r="H1083" s="159">
        <v>0.41399999999999998</v>
      </c>
      <c r="I1083" s="160"/>
      <c r="L1083" s="156"/>
      <c r="M1083" s="161"/>
      <c r="T1083" s="162"/>
      <c r="AT1083" s="157" t="s">
        <v>164</v>
      </c>
      <c r="AU1083" s="157" t="s">
        <v>78</v>
      </c>
      <c r="AV1083" s="13" t="s">
        <v>78</v>
      </c>
      <c r="AW1083" s="13" t="s">
        <v>31</v>
      </c>
      <c r="AX1083" s="13" t="s">
        <v>69</v>
      </c>
      <c r="AY1083" s="157" t="s">
        <v>150</v>
      </c>
    </row>
    <row r="1084" spans="2:65" s="13" customFormat="1">
      <c r="B1084" s="156"/>
      <c r="D1084" s="144" t="s">
        <v>164</v>
      </c>
      <c r="E1084" s="157" t="s">
        <v>19</v>
      </c>
      <c r="F1084" s="158" t="s">
        <v>1209</v>
      </c>
      <c r="H1084" s="159">
        <v>1.008</v>
      </c>
      <c r="I1084" s="160"/>
      <c r="L1084" s="156"/>
      <c r="M1084" s="161"/>
      <c r="T1084" s="162"/>
      <c r="AT1084" s="157" t="s">
        <v>164</v>
      </c>
      <c r="AU1084" s="157" t="s">
        <v>78</v>
      </c>
      <c r="AV1084" s="13" t="s">
        <v>78</v>
      </c>
      <c r="AW1084" s="13" t="s">
        <v>31</v>
      </c>
      <c r="AX1084" s="13" t="s">
        <v>69</v>
      </c>
      <c r="AY1084" s="157" t="s">
        <v>150</v>
      </c>
    </row>
    <row r="1085" spans="2:65" s="14" customFormat="1">
      <c r="B1085" s="163"/>
      <c r="D1085" s="144" t="s">
        <v>164</v>
      </c>
      <c r="E1085" s="164" t="s">
        <v>19</v>
      </c>
      <c r="F1085" s="165" t="s">
        <v>171</v>
      </c>
      <c r="H1085" s="166">
        <v>35.899000000000001</v>
      </c>
      <c r="I1085" s="167"/>
      <c r="L1085" s="163"/>
      <c r="M1085" s="168"/>
      <c r="T1085" s="169"/>
      <c r="AT1085" s="164" t="s">
        <v>164</v>
      </c>
      <c r="AU1085" s="164" t="s">
        <v>78</v>
      </c>
      <c r="AV1085" s="14" t="s">
        <v>158</v>
      </c>
      <c r="AW1085" s="14" t="s">
        <v>31</v>
      </c>
      <c r="AX1085" s="14" t="s">
        <v>76</v>
      </c>
      <c r="AY1085" s="164" t="s">
        <v>150</v>
      </c>
    </row>
    <row r="1086" spans="2:65" s="1" customFormat="1" ht="16.5" customHeight="1">
      <c r="B1086" s="32"/>
      <c r="C1086" s="131" t="s">
        <v>1210</v>
      </c>
      <c r="D1086" s="131" t="s">
        <v>153</v>
      </c>
      <c r="E1086" s="132" t="s">
        <v>1211</v>
      </c>
      <c r="F1086" s="133" t="s">
        <v>1212</v>
      </c>
      <c r="G1086" s="134" t="s">
        <v>156</v>
      </c>
      <c r="H1086" s="135">
        <v>5.0999999999999996</v>
      </c>
      <c r="I1086" s="136"/>
      <c r="J1086" s="137">
        <f>ROUND(I1086*H1086,2)</f>
        <v>0</v>
      </c>
      <c r="K1086" s="133" t="s">
        <v>19</v>
      </c>
      <c r="L1086" s="32"/>
      <c r="M1086" s="138" t="s">
        <v>19</v>
      </c>
      <c r="N1086" s="139" t="s">
        <v>40</v>
      </c>
      <c r="P1086" s="140">
        <f>O1086*H1086</f>
        <v>0</v>
      </c>
      <c r="Q1086" s="140">
        <v>0</v>
      </c>
      <c r="R1086" s="140">
        <f>Q1086*H1086</f>
        <v>0</v>
      </c>
      <c r="S1086" s="140">
        <v>0</v>
      </c>
      <c r="T1086" s="141">
        <f>S1086*H1086</f>
        <v>0</v>
      </c>
      <c r="AR1086" s="142" t="s">
        <v>289</v>
      </c>
      <c r="AT1086" s="142" t="s">
        <v>153</v>
      </c>
      <c r="AU1086" s="142" t="s">
        <v>78</v>
      </c>
      <c r="AY1086" s="17" t="s">
        <v>150</v>
      </c>
      <c r="BE1086" s="143">
        <f>IF(N1086="základní",J1086,0)</f>
        <v>0</v>
      </c>
      <c r="BF1086" s="143">
        <f>IF(N1086="snížená",J1086,0)</f>
        <v>0</v>
      </c>
      <c r="BG1086" s="143">
        <f>IF(N1086="zákl. přenesená",J1086,0)</f>
        <v>0</v>
      </c>
      <c r="BH1086" s="143">
        <f>IF(N1086="sníž. přenesená",J1086,0)</f>
        <v>0</v>
      </c>
      <c r="BI1086" s="143">
        <f>IF(N1086="nulová",J1086,0)</f>
        <v>0</v>
      </c>
      <c r="BJ1086" s="17" t="s">
        <v>76</v>
      </c>
      <c r="BK1086" s="143">
        <f>ROUND(I1086*H1086,2)</f>
        <v>0</v>
      </c>
      <c r="BL1086" s="17" t="s">
        <v>289</v>
      </c>
      <c r="BM1086" s="142" t="s">
        <v>1213</v>
      </c>
    </row>
    <row r="1087" spans="2:65" s="1" customFormat="1">
      <c r="B1087" s="32"/>
      <c r="D1087" s="144" t="s">
        <v>160</v>
      </c>
      <c r="F1087" s="145" t="s">
        <v>1212</v>
      </c>
      <c r="I1087" s="146"/>
      <c r="L1087" s="32"/>
      <c r="M1087" s="147"/>
      <c r="T1087" s="53"/>
      <c r="AT1087" s="17" t="s">
        <v>160</v>
      </c>
      <c r="AU1087" s="17" t="s">
        <v>78</v>
      </c>
    </row>
    <row r="1088" spans="2:65" s="12" customFormat="1">
      <c r="B1088" s="150"/>
      <c r="D1088" s="144" t="s">
        <v>164</v>
      </c>
      <c r="E1088" s="151" t="s">
        <v>19</v>
      </c>
      <c r="F1088" s="152" t="s">
        <v>165</v>
      </c>
      <c r="H1088" s="151" t="s">
        <v>19</v>
      </c>
      <c r="I1088" s="153"/>
      <c r="L1088" s="150"/>
      <c r="M1088" s="154"/>
      <c r="T1088" s="155"/>
      <c r="AT1088" s="151" t="s">
        <v>164</v>
      </c>
      <c r="AU1088" s="151" t="s">
        <v>78</v>
      </c>
      <c r="AV1088" s="12" t="s">
        <v>76</v>
      </c>
      <c r="AW1088" s="12" t="s">
        <v>31</v>
      </c>
      <c r="AX1088" s="12" t="s">
        <v>69</v>
      </c>
      <c r="AY1088" s="151" t="s">
        <v>150</v>
      </c>
    </row>
    <row r="1089" spans="2:65" s="13" customFormat="1">
      <c r="B1089" s="156"/>
      <c r="D1089" s="144" t="s">
        <v>164</v>
      </c>
      <c r="E1089" s="157" t="s">
        <v>19</v>
      </c>
      <c r="F1089" s="158" t="s">
        <v>1214</v>
      </c>
      <c r="H1089" s="159">
        <v>5.0999999999999996</v>
      </c>
      <c r="I1089" s="160"/>
      <c r="L1089" s="156"/>
      <c r="M1089" s="161"/>
      <c r="T1089" s="162"/>
      <c r="AT1089" s="157" t="s">
        <v>164</v>
      </c>
      <c r="AU1089" s="157" t="s">
        <v>78</v>
      </c>
      <c r="AV1089" s="13" t="s">
        <v>78</v>
      </c>
      <c r="AW1089" s="13" t="s">
        <v>31</v>
      </c>
      <c r="AX1089" s="13" t="s">
        <v>76</v>
      </c>
      <c r="AY1089" s="157" t="s">
        <v>150</v>
      </c>
    </row>
    <row r="1090" spans="2:65" s="1" customFormat="1" ht="16.5" customHeight="1">
      <c r="B1090" s="32"/>
      <c r="C1090" s="131" t="s">
        <v>1215</v>
      </c>
      <c r="D1090" s="131" t="s">
        <v>153</v>
      </c>
      <c r="E1090" s="132" t="s">
        <v>1216</v>
      </c>
      <c r="F1090" s="133" t="s">
        <v>1217</v>
      </c>
      <c r="G1090" s="134" t="s">
        <v>405</v>
      </c>
      <c r="H1090" s="135">
        <v>16.251000000000001</v>
      </c>
      <c r="I1090" s="136"/>
      <c r="J1090" s="137">
        <f>ROUND(I1090*H1090,2)</f>
        <v>0</v>
      </c>
      <c r="K1090" s="133" t="s">
        <v>157</v>
      </c>
      <c r="L1090" s="32"/>
      <c r="M1090" s="138" t="s">
        <v>19</v>
      </c>
      <c r="N1090" s="139" t="s">
        <v>40</v>
      </c>
      <c r="P1090" s="140">
        <f>O1090*H1090</f>
        <v>0</v>
      </c>
      <c r="Q1090" s="140">
        <v>0</v>
      </c>
      <c r="R1090" s="140">
        <f>Q1090*H1090</f>
        <v>0</v>
      </c>
      <c r="S1090" s="140">
        <v>0</v>
      </c>
      <c r="T1090" s="141">
        <f>S1090*H1090</f>
        <v>0</v>
      </c>
      <c r="AR1090" s="142" t="s">
        <v>289</v>
      </c>
      <c r="AT1090" s="142" t="s">
        <v>153</v>
      </c>
      <c r="AU1090" s="142" t="s">
        <v>78</v>
      </c>
      <c r="AY1090" s="17" t="s">
        <v>150</v>
      </c>
      <c r="BE1090" s="143">
        <f>IF(N1090="základní",J1090,0)</f>
        <v>0</v>
      </c>
      <c r="BF1090" s="143">
        <f>IF(N1090="snížená",J1090,0)</f>
        <v>0</v>
      </c>
      <c r="BG1090" s="143">
        <f>IF(N1090="zákl. přenesená",J1090,0)</f>
        <v>0</v>
      </c>
      <c r="BH1090" s="143">
        <f>IF(N1090="sníž. přenesená",J1090,0)</f>
        <v>0</v>
      </c>
      <c r="BI1090" s="143">
        <f>IF(N1090="nulová",J1090,0)</f>
        <v>0</v>
      </c>
      <c r="BJ1090" s="17" t="s">
        <v>76</v>
      </c>
      <c r="BK1090" s="143">
        <f>ROUND(I1090*H1090,2)</f>
        <v>0</v>
      </c>
      <c r="BL1090" s="17" t="s">
        <v>289</v>
      </c>
      <c r="BM1090" s="142" t="s">
        <v>1218</v>
      </c>
    </row>
    <row r="1091" spans="2:65" s="1" customFormat="1">
      <c r="B1091" s="32"/>
      <c r="D1091" s="144" t="s">
        <v>160</v>
      </c>
      <c r="F1091" s="145" t="s">
        <v>1219</v>
      </c>
      <c r="I1091" s="146"/>
      <c r="L1091" s="32"/>
      <c r="M1091" s="147"/>
      <c r="T1091" s="53"/>
      <c r="AT1091" s="17" t="s">
        <v>160</v>
      </c>
      <c r="AU1091" s="17" t="s">
        <v>78</v>
      </c>
    </row>
    <row r="1092" spans="2:65" s="1" customFormat="1">
      <c r="B1092" s="32"/>
      <c r="D1092" s="148" t="s">
        <v>162</v>
      </c>
      <c r="F1092" s="149" t="s">
        <v>1220</v>
      </c>
      <c r="I1092" s="146"/>
      <c r="L1092" s="32"/>
      <c r="M1092" s="147"/>
      <c r="T1092" s="53"/>
      <c r="AT1092" s="17" t="s">
        <v>162</v>
      </c>
      <c r="AU1092" s="17" t="s">
        <v>78</v>
      </c>
    </row>
    <row r="1093" spans="2:65" s="11" customFormat="1" ht="22.9" customHeight="1">
      <c r="B1093" s="119"/>
      <c r="D1093" s="120" t="s">
        <v>68</v>
      </c>
      <c r="E1093" s="129" t="s">
        <v>498</v>
      </c>
      <c r="F1093" s="129" t="s">
        <v>499</v>
      </c>
      <c r="I1093" s="122"/>
      <c r="J1093" s="130">
        <f>BK1093</f>
        <v>0</v>
      </c>
      <c r="L1093" s="119"/>
      <c r="M1093" s="124"/>
      <c r="P1093" s="125">
        <f>SUM(P1094:P1114)</f>
        <v>0</v>
      </c>
      <c r="R1093" s="125">
        <f>SUM(R1094:R1114)</f>
        <v>1.3518876</v>
      </c>
      <c r="T1093" s="126">
        <f>SUM(T1094:T1114)</f>
        <v>0</v>
      </c>
      <c r="AR1093" s="120" t="s">
        <v>78</v>
      </c>
      <c r="AT1093" s="127" t="s">
        <v>68</v>
      </c>
      <c r="AU1093" s="127" t="s">
        <v>76</v>
      </c>
      <c r="AY1093" s="120" t="s">
        <v>150</v>
      </c>
      <c r="BK1093" s="128">
        <f>SUM(BK1094:BK1114)</f>
        <v>0</v>
      </c>
    </row>
    <row r="1094" spans="2:65" s="1" customFormat="1" ht="16.5" customHeight="1">
      <c r="B1094" s="32"/>
      <c r="C1094" s="131" t="s">
        <v>1221</v>
      </c>
      <c r="D1094" s="131" t="s">
        <v>153</v>
      </c>
      <c r="E1094" s="132" t="s">
        <v>1222</v>
      </c>
      <c r="F1094" s="133" t="s">
        <v>1223</v>
      </c>
      <c r="G1094" s="134" t="s">
        <v>156</v>
      </c>
      <c r="H1094" s="135">
        <v>94.67</v>
      </c>
      <c r="I1094" s="136"/>
      <c r="J1094" s="137">
        <f>ROUND(I1094*H1094,2)</f>
        <v>0</v>
      </c>
      <c r="K1094" s="133" t="s">
        <v>157</v>
      </c>
      <c r="L1094" s="32"/>
      <c r="M1094" s="138" t="s">
        <v>19</v>
      </c>
      <c r="N1094" s="139" t="s">
        <v>40</v>
      </c>
      <c r="P1094" s="140">
        <f>O1094*H1094</f>
        <v>0</v>
      </c>
      <c r="Q1094" s="140">
        <v>1.4279999999999999E-2</v>
      </c>
      <c r="R1094" s="140">
        <f>Q1094*H1094</f>
        <v>1.3518876</v>
      </c>
      <c r="S1094" s="140">
        <v>0</v>
      </c>
      <c r="T1094" s="141">
        <f>S1094*H1094</f>
        <v>0</v>
      </c>
      <c r="AR1094" s="142" t="s">
        <v>289</v>
      </c>
      <c r="AT1094" s="142" t="s">
        <v>153</v>
      </c>
      <c r="AU1094" s="142" t="s">
        <v>78</v>
      </c>
      <c r="AY1094" s="17" t="s">
        <v>150</v>
      </c>
      <c r="BE1094" s="143">
        <f>IF(N1094="základní",J1094,0)</f>
        <v>0</v>
      </c>
      <c r="BF1094" s="143">
        <f>IF(N1094="snížená",J1094,0)</f>
        <v>0</v>
      </c>
      <c r="BG1094" s="143">
        <f>IF(N1094="zákl. přenesená",J1094,0)</f>
        <v>0</v>
      </c>
      <c r="BH1094" s="143">
        <f>IF(N1094="sníž. přenesená",J1094,0)</f>
        <v>0</v>
      </c>
      <c r="BI1094" s="143">
        <f>IF(N1094="nulová",J1094,0)</f>
        <v>0</v>
      </c>
      <c r="BJ1094" s="17" t="s">
        <v>76</v>
      </c>
      <c r="BK1094" s="143">
        <f>ROUND(I1094*H1094,2)</f>
        <v>0</v>
      </c>
      <c r="BL1094" s="17" t="s">
        <v>289</v>
      </c>
      <c r="BM1094" s="142" t="s">
        <v>1224</v>
      </c>
    </row>
    <row r="1095" spans="2:65" s="1" customFormat="1">
      <c r="B1095" s="32"/>
      <c r="D1095" s="144" t="s">
        <v>160</v>
      </c>
      <c r="F1095" s="145" t="s">
        <v>1225</v>
      </c>
      <c r="I1095" s="146"/>
      <c r="L1095" s="32"/>
      <c r="M1095" s="147"/>
      <c r="T1095" s="53"/>
      <c r="AT1095" s="17" t="s">
        <v>160</v>
      </c>
      <c r="AU1095" s="17" t="s">
        <v>78</v>
      </c>
    </row>
    <row r="1096" spans="2:65" s="1" customFormat="1">
      <c r="B1096" s="32"/>
      <c r="D1096" s="148" t="s">
        <v>162</v>
      </c>
      <c r="F1096" s="149" t="s">
        <v>1226</v>
      </c>
      <c r="I1096" s="146"/>
      <c r="L1096" s="32"/>
      <c r="M1096" s="147"/>
      <c r="T1096" s="53"/>
      <c r="AT1096" s="17" t="s">
        <v>162</v>
      </c>
      <c r="AU1096" s="17" t="s">
        <v>78</v>
      </c>
    </row>
    <row r="1097" spans="2:65" s="12" customFormat="1">
      <c r="B1097" s="150"/>
      <c r="D1097" s="144" t="s">
        <v>164</v>
      </c>
      <c r="E1097" s="151" t="s">
        <v>19</v>
      </c>
      <c r="F1097" s="152" t="s">
        <v>165</v>
      </c>
      <c r="H1097" s="151" t="s">
        <v>19</v>
      </c>
      <c r="I1097" s="153"/>
      <c r="L1097" s="150"/>
      <c r="M1097" s="154"/>
      <c r="T1097" s="155"/>
      <c r="AT1097" s="151" t="s">
        <v>164</v>
      </c>
      <c r="AU1097" s="151" t="s">
        <v>78</v>
      </c>
      <c r="AV1097" s="12" t="s">
        <v>76</v>
      </c>
      <c r="AW1097" s="12" t="s">
        <v>31</v>
      </c>
      <c r="AX1097" s="12" t="s">
        <v>69</v>
      </c>
      <c r="AY1097" s="151" t="s">
        <v>150</v>
      </c>
    </row>
    <row r="1098" spans="2:65" s="12" customFormat="1">
      <c r="B1098" s="150"/>
      <c r="D1098" s="144" t="s">
        <v>164</v>
      </c>
      <c r="E1098" s="151" t="s">
        <v>19</v>
      </c>
      <c r="F1098" s="152" t="s">
        <v>969</v>
      </c>
      <c r="H1098" s="151" t="s">
        <v>19</v>
      </c>
      <c r="I1098" s="153"/>
      <c r="L1098" s="150"/>
      <c r="M1098" s="154"/>
      <c r="T1098" s="155"/>
      <c r="AT1098" s="151" t="s">
        <v>164</v>
      </c>
      <c r="AU1098" s="151" t="s">
        <v>78</v>
      </c>
      <c r="AV1098" s="12" t="s">
        <v>76</v>
      </c>
      <c r="AW1098" s="12" t="s">
        <v>31</v>
      </c>
      <c r="AX1098" s="12" t="s">
        <v>69</v>
      </c>
      <c r="AY1098" s="151" t="s">
        <v>150</v>
      </c>
    </row>
    <row r="1099" spans="2:65" s="13" customFormat="1">
      <c r="B1099" s="156"/>
      <c r="D1099" s="144" t="s">
        <v>164</v>
      </c>
      <c r="E1099" s="157" t="s">
        <v>19</v>
      </c>
      <c r="F1099" s="158" t="s">
        <v>1227</v>
      </c>
      <c r="H1099" s="159">
        <v>19.13</v>
      </c>
      <c r="I1099" s="160"/>
      <c r="L1099" s="156"/>
      <c r="M1099" s="161"/>
      <c r="T1099" s="162"/>
      <c r="AT1099" s="157" t="s">
        <v>164</v>
      </c>
      <c r="AU1099" s="157" t="s">
        <v>78</v>
      </c>
      <c r="AV1099" s="13" t="s">
        <v>78</v>
      </c>
      <c r="AW1099" s="13" t="s">
        <v>31</v>
      </c>
      <c r="AX1099" s="13" t="s">
        <v>69</v>
      </c>
      <c r="AY1099" s="157" t="s">
        <v>150</v>
      </c>
    </row>
    <row r="1100" spans="2:65" s="12" customFormat="1">
      <c r="B1100" s="150"/>
      <c r="D1100" s="144" t="s">
        <v>164</v>
      </c>
      <c r="E1100" s="151" t="s">
        <v>19</v>
      </c>
      <c r="F1100" s="152" t="s">
        <v>908</v>
      </c>
      <c r="H1100" s="151" t="s">
        <v>19</v>
      </c>
      <c r="I1100" s="153"/>
      <c r="L1100" s="150"/>
      <c r="M1100" s="154"/>
      <c r="T1100" s="155"/>
      <c r="AT1100" s="151" t="s">
        <v>164</v>
      </c>
      <c r="AU1100" s="151" t="s">
        <v>78</v>
      </c>
      <c r="AV1100" s="12" t="s">
        <v>76</v>
      </c>
      <c r="AW1100" s="12" t="s">
        <v>31</v>
      </c>
      <c r="AX1100" s="12" t="s">
        <v>69</v>
      </c>
      <c r="AY1100" s="151" t="s">
        <v>150</v>
      </c>
    </row>
    <row r="1101" spans="2:65" s="13" customFormat="1">
      <c r="B1101" s="156"/>
      <c r="D1101" s="144" t="s">
        <v>164</v>
      </c>
      <c r="E1101" s="157" t="s">
        <v>19</v>
      </c>
      <c r="F1101" s="158" t="s">
        <v>1228</v>
      </c>
      <c r="H1101" s="159">
        <v>40.1</v>
      </c>
      <c r="I1101" s="160"/>
      <c r="L1101" s="156"/>
      <c r="M1101" s="161"/>
      <c r="T1101" s="162"/>
      <c r="AT1101" s="157" t="s">
        <v>164</v>
      </c>
      <c r="AU1101" s="157" t="s">
        <v>78</v>
      </c>
      <c r="AV1101" s="13" t="s">
        <v>78</v>
      </c>
      <c r="AW1101" s="13" t="s">
        <v>31</v>
      </c>
      <c r="AX1101" s="13" t="s">
        <v>69</v>
      </c>
      <c r="AY1101" s="157" t="s">
        <v>150</v>
      </c>
    </row>
    <row r="1102" spans="2:65" s="12" customFormat="1">
      <c r="B1102" s="150"/>
      <c r="D1102" s="144" t="s">
        <v>164</v>
      </c>
      <c r="E1102" s="151" t="s">
        <v>19</v>
      </c>
      <c r="F1102" s="152" t="s">
        <v>910</v>
      </c>
      <c r="H1102" s="151" t="s">
        <v>19</v>
      </c>
      <c r="I1102" s="153"/>
      <c r="L1102" s="150"/>
      <c r="M1102" s="154"/>
      <c r="T1102" s="155"/>
      <c r="AT1102" s="151" t="s">
        <v>164</v>
      </c>
      <c r="AU1102" s="151" t="s">
        <v>78</v>
      </c>
      <c r="AV1102" s="12" t="s">
        <v>76</v>
      </c>
      <c r="AW1102" s="12" t="s">
        <v>31</v>
      </c>
      <c r="AX1102" s="12" t="s">
        <v>69</v>
      </c>
      <c r="AY1102" s="151" t="s">
        <v>150</v>
      </c>
    </row>
    <row r="1103" spans="2:65" s="13" customFormat="1">
      <c r="B1103" s="156"/>
      <c r="D1103" s="144" t="s">
        <v>164</v>
      </c>
      <c r="E1103" s="157" t="s">
        <v>19</v>
      </c>
      <c r="F1103" s="158" t="s">
        <v>1229</v>
      </c>
      <c r="H1103" s="159">
        <v>28.14</v>
      </c>
      <c r="I1103" s="160"/>
      <c r="L1103" s="156"/>
      <c r="M1103" s="161"/>
      <c r="T1103" s="162"/>
      <c r="AT1103" s="157" t="s">
        <v>164</v>
      </c>
      <c r="AU1103" s="157" t="s">
        <v>78</v>
      </c>
      <c r="AV1103" s="13" t="s">
        <v>78</v>
      </c>
      <c r="AW1103" s="13" t="s">
        <v>31</v>
      </c>
      <c r="AX1103" s="13" t="s">
        <v>69</v>
      </c>
      <c r="AY1103" s="157" t="s">
        <v>150</v>
      </c>
    </row>
    <row r="1104" spans="2:65" s="12" customFormat="1">
      <c r="B1104" s="150"/>
      <c r="D1104" s="144" t="s">
        <v>164</v>
      </c>
      <c r="E1104" s="151" t="s">
        <v>19</v>
      </c>
      <c r="F1104" s="152" t="s">
        <v>912</v>
      </c>
      <c r="H1104" s="151" t="s">
        <v>19</v>
      </c>
      <c r="I1104" s="153"/>
      <c r="L1104" s="150"/>
      <c r="M1104" s="154"/>
      <c r="T1104" s="155"/>
      <c r="AT1104" s="151" t="s">
        <v>164</v>
      </c>
      <c r="AU1104" s="151" t="s">
        <v>78</v>
      </c>
      <c r="AV1104" s="12" t="s">
        <v>76</v>
      </c>
      <c r="AW1104" s="12" t="s">
        <v>31</v>
      </c>
      <c r="AX1104" s="12" t="s">
        <v>69</v>
      </c>
      <c r="AY1104" s="151" t="s">
        <v>150</v>
      </c>
    </row>
    <row r="1105" spans="2:65" s="13" customFormat="1">
      <c r="B1105" s="156"/>
      <c r="D1105" s="144" t="s">
        <v>164</v>
      </c>
      <c r="E1105" s="157" t="s">
        <v>19</v>
      </c>
      <c r="F1105" s="158" t="s">
        <v>1230</v>
      </c>
      <c r="H1105" s="159">
        <v>7.3</v>
      </c>
      <c r="I1105" s="160"/>
      <c r="L1105" s="156"/>
      <c r="M1105" s="161"/>
      <c r="T1105" s="162"/>
      <c r="AT1105" s="157" t="s">
        <v>164</v>
      </c>
      <c r="AU1105" s="157" t="s">
        <v>78</v>
      </c>
      <c r="AV1105" s="13" t="s">
        <v>78</v>
      </c>
      <c r="AW1105" s="13" t="s">
        <v>31</v>
      </c>
      <c r="AX1105" s="13" t="s">
        <v>69</v>
      </c>
      <c r="AY1105" s="157" t="s">
        <v>150</v>
      </c>
    </row>
    <row r="1106" spans="2:65" s="14" customFormat="1">
      <c r="B1106" s="163"/>
      <c r="D1106" s="144" t="s">
        <v>164</v>
      </c>
      <c r="E1106" s="164" t="s">
        <v>19</v>
      </c>
      <c r="F1106" s="165" t="s">
        <v>171</v>
      </c>
      <c r="H1106" s="166">
        <v>94.67</v>
      </c>
      <c r="I1106" s="167"/>
      <c r="L1106" s="163"/>
      <c r="M1106" s="168"/>
      <c r="T1106" s="169"/>
      <c r="AT1106" s="164" t="s">
        <v>164</v>
      </c>
      <c r="AU1106" s="164" t="s">
        <v>78</v>
      </c>
      <c r="AV1106" s="14" t="s">
        <v>158</v>
      </c>
      <c r="AW1106" s="14" t="s">
        <v>31</v>
      </c>
      <c r="AX1106" s="14" t="s">
        <v>76</v>
      </c>
      <c r="AY1106" s="164" t="s">
        <v>150</v>
      </c>
    </row>
    <row r="1107" spans="2:65" s="1" customFormat="1" ht="16.5" customHeight="1">
      <c r="B1107" s="32"/>
      <c r="C1107" s="131" t="s">
        <v>1231</v>
      </c>
      <c r="D1107" s="131" t="s">
        <v>153</v>
      </c>
      <c r="E1107" s="132" t="s">
        <v>1232</v>
      </c>
      <c r="F1107" s="133" t="s">
        <v>1233</v>
      </c>
      <c r="G1107" s="134" t="s">
        <v>156</v>
      </c>
      <c r="H1107" s="135">
        <v>7.3</v>
      </c>
      <c r="I1107" s="136"/>
      <c r="J1107" s="137">
        <f>ROUND(I1107*H1107,2)</f>
        <v>0</v>
      </c>
      <c r="K1107" s="133" t="s">
        <v>19</v>
      </c>
      <c r="L1107" s="32"/>
      <c r="M1107" s="138" t="s">
        <v>19</v>
      </c>
      <c r="N1107" s="139" t="s">
        <v>40</v>
      </c>
      <c r="P1107" s="140">
        <f>O1107*H1107</f>
        <v>0</v>
      </c>
      <c r="Q1107" s="140">
        <v>0</v>
      </c>
      <c r="R1107" s="140">
        <f>Q1107*H1107</f>
        <v>0</v>
      </c>
      <c r="S1107" s="140">
        <v>0</v>
      </c>
      <c r="T1107" s="141">
        <f>S1107*H1107</f>
        <v>0</v>
      </c>
      <c r="AR1107" s="142" t="s">
        <v>289</v>
      </c>
      <c r="AT1107" s="142" t="s">
        <v>153</v>
      </c>
      <c r="AU1107" s="142" t="s">
        <v>78</v>
      </c>
      <c r="AY1107" s="17" t="s">
        <v>150</v>
      </c>
      <c r="BE1107" s="143">
        <f>IF(N1107="základní",J1107,0)</f>
        <v>0</v>
      </c>
      <c r="BF1107" s="143">
        <f>IF(N1107="snížená",J1107,0)</f>
        <v>0</v>
      </c>
      <c r="BG1107" s="143">
        <f>IF(N1107="zákl. přenesená",J1107,0)</f>
        <v>0</v>
      </c>
      <c r="BH1107" s="143">
        <f>IF(N1107="sníž. přenesená",J1107,0)</f>
        <v>0</v>
      </c>
      <c r="BI1107" s="143">
        <f>IF(N1107="nulová",J1107,0)</f>
        <v>0</v>
      </c>
      <c r="BJ1107" s="17" t="s">
        <v>76</v>
      </c>
      <c r="BK1107" s="143">
        <f>ROUND(I1107*H1107,2)</f>
        <v>0</v>
      </c>
      <c r="BL1107" s="17" t="s">
        <v>289</v>
      </c>
      <c r="BM1107" s="142" t="s">
        <v>1234</v>
      </c>
    </row>
    <row r="1108" spans="2:65" s="1" customFormat="1">
      <c r="B1108" s="32"/>
      <c r="D1108" s="144" t="s">
        <v>160</v>
      </c>
      <c r="F1108" s="145" t="s">
        <v>1233</v>
      </c>
      <c r="I1108" s="146"/>
      <c r="L1108" s="32"/>
      <c r="M1108" s="147"/>
      <c r="T1108" s="53"/>
      <c r="AT1108" s="17" t="s">
        <v>160</v>
      </c>
      <c r="AU1108" s="17" t="s">
        <v>78</v>
      </c>
    </row>
    <row r="1109" spans="2:65" s="12" customFormat="1">
      <c r="B1109" s="150"/>
      <c r="D1109" s="144" t="s">
        <v>164</v>
      </c>
      <c r="E1109" s="151" t="s">
        <v>19</v>
      </c>
      <c r="F1109" s="152" t="s">
        <v>165</v>
      </c>
      <c r="H1109" s="151" t="s">
        <v>19</v>
      </c>
      <c r="I1109" s="153"/>
      <c r="L1109" s="150"/>
      <c r="M1109" s="154"/>
      <c r="T1109" s="155"/>
      <c r="AT1109" s="151" t="s">
        <v>164</v>
      </c>
      <c r="AU1109" s="151" t="s">
        <v>78</v>
      </c>
      <c r="AV1109" s="12" t="s">
        <v>76</v>
      </c>
      <c r="AW1109" s="12" t="s">
        <v>31</v>
      </c>
      <c r="AX1109" s="12" t="s">
        <v>69</v>
      </c>
      <c r="AY1109" s="151" t="s">
        <v>150</v>
      </c>
    </row>
    <row r="1110" spans="2:65" s="12" customFormat="1">
      <c r="B1110" s="150"/>
      <c r="D1110" s="144" t="s">
        <v>164</v>
      </c>
      <c r="E1110" s="151" t="s">
        <v>19</v>
      </c>
      <c r="F1110" s="152" t="s">
        <v>912</v>
      </c>
      <c r="H1110" s="151" t="s">
        <v>19</v>
      </c>
      <c r="I1110" s="153"/>
      <c r="L1110" s="150"/>
      <c r="M1110" s="154"/>
      <c r="T1110" s="155"/>
      <c r="AT1110" s="151" t="s">
        <v>164</v>
      </c>
      <c r="AU1110" s="151" t="s">
        <v>78</v>
      </c>
      <c r="AV1110" s="12" t="s">
        <v>76</v>
      </c>
      <c r="AW1110" s="12" t="s">
        <v>31</v>
      </c>
      <c r="AX1110" s="12" t="s">
        <v>69</v>
      </c>
      <c r="AY1110" s="151" t="s">
        <v>150</v>
      </c>
    </row>
    <row r="1111" spans="2:65" s="13" customFormat="1">
      <c r="B1111" s="156"/>
      <c r="D1111" s="144" t="s">
        <v>164</v>
      </c>
      <c r="E1111" s="157" t="s">
        <v>19</v>
      </c>
      <c r="F1111" s="158" t="s">
        <v>1230</v>
      </c>
      <c r="H1111" s="159">
        <v>7.3</v>
      </c>
      <c r="I1111" s="160"/>
      <c r="L1111" s="156"/>
      <c r="M1111" s="161"/>
      <c r="T1111" s="162"/>
      <c r="AT1111" s="157" t="s">
        <v>164</v>
      </c>
      <c r="AU1111" s="157" t="s">
        <v>78</v>
      </c>
      <c r="AV1111" s="13" t="s">
        <v>78</v>
      </c>
      <c r="AW1111" s="13" t="s">
        <v>31</v>
      </c>
      <c r="AX1111" s="13" t="s">
        <v>76</v>
      </c>
      <c r="AY1111" s="157" t="s">
        <v>150</v>
      </c>
    </row>
    <row r="1112" spans="2:65" s="1" customFormat="1" ht="16.5" customHeight="1">
      <c r="B1112" s="32"/>
      <c r="C1112" s="131" t="s">
        <v>1235</v>
      </c>
      <c r="D1112" s="131" t="s">
        <v>153</v>
      </c>
      <c r="E1112" s="132" t="s">
        <v>1236</v>
      </c>
      <c r="F1112" s="133" t="s">
        <v>1237</v>
      </c>
      <c r="G1112" s="134" t="s">
        <v>405</v>
      </c>
      <c r="H1112" s="135">
        <v>1.3520000000000001</v>
      </c>
      <c r="I1112" s="136"/>
      <c r="J1112" s="137">
        <f>ROUND(I1112*H1112,2)</f>
        <v>0</v>
      </c>
      <c r="K1112" s="133" t="s">
        <v>157</v>
      </c>
      <c r="L1112" s="32"/>
      <c r="M1112" s="138" t="s">
        <v>19</v>
      </c>
      <c r="N1112" s="139" t="s">
        <v>40</v>
      </c>
      <c r="P1112" s="140">
        <f>O1112*H1112</f>
        <v>0</v>
      </c>
      <c r="Q1112" s="140">
        <v>0</v>
      </c>
      <c r="R1112" s="140">
        <f>Q1112*H1112</f>
        <v>0</v>
      </c>
      <c r="S1112" s="140">
        <v>0</v>
      </c>
      <c r="T1112" s="141">
        <f>S1112*H1112</f>
        <v>0</v>
      </c>
      <c r="AR1112" s="142" t="s">
        <v>289</v>
      </c>
      <c r="AT1112" s="142" t="s">
        <v>153</v>
      </c>
      <c r="AU1112" s="142" t="s">
        <v>78</v>
      </c>
      <c r="AY1112" s="17" t="s">
        <v>150</v>
      </c>
      <c r="BE1112" s="143">
        <f>IF(N1112="základní",J1112,0)</f>
        <v>0</v>
      </c>
      <c r="BF1112" s="143">
        <f>IF(N1112="snížená",J1112,0)</f>
        <v>0</v>
      </c>
      <c r="BG1112" s="143">
        <f>IF(N1112="zákl. přenesená",J1112,0)</f>
        <v>0</v>
      </c>
      <c r="BH1112" s="143">
        <f>IF(N1112="sníž. přenesená",J1112,0)</f>
        <v>0</v>
      </c>
      <c r="BI1112" s="143">
        <f>IF(N1112="nulová",J1112,0)</f>
        <v>0</v>
      </c>
      <c r="BJ1112" s="17" t="s">
        <v>76</v>
      </c>
      <c r="BK1112" s="143">
        <f>ROUND(I1112*H1112,2)</f>
        <v>0</v>
      </c>
      <c r="BL1112" s="17" t="s">
        <v>289</v>
      </c>
      <c r="BM1112" s="142" t="s">
        <v>1238</v>
      </c>
    </row>
    <row r="1113" spans="2:65" s="1" customFormat="1">
      <c r="B1113" s="32"/>
      <c r="D1113" s="144" t="s">
        <v>160</v>
      </c>
      <c r="F1113" s="145" t="s">
        <v>1239</v>
      </c>
      <c r="I1113" s="146"/>
      <c r="L1113" s="32"/>
      <c r="M1113" s="147"/>
      <c r="T1113" s="53"/>
      <c r="AT1113" s="17" t="s">
        <v>160</v>
      </c>
      <c r="AU1113" s="17" t="s">
        <v>78</v>
      </c>
    </row>
    <row r="1114" spans="2:65" s="1" customFormat="1">
      <c r="B1114" s="32"/>
      <c r="D1114" s="148" t="s">
        <v>162</v>
      </c>
      <c r="F1114" s="149" t="s">
        <v>1240</v>
      </c>
      <c r="I1114" s="146"/>
      <c r="L1114" s="32"/>
      <c r="M1114" s="147"/>
      <c r="T1114" s="53"/>
      <c r="AT1114" s="17" t="s">
        <v>162</v>
      </c>
      <c r="AU1114" s="17" t="s">
        <v>78</v>
      </c>
    </row>
    <row r="1115" spans="2:65" s="11" customFormat="1" ht="22.9" customHeight="1">
      <c r="B1115" s="119"/>
      <c r="D1115" s="120" t="s">
        <v>68</v>
      </c>
      <c r="E1115" s="129" t="s">
        <v>539</v>
      </c>
      <c r="F1115" s="129" t="s">
        <v>540</v>
      </c>
      <c r="I1115" s="122"/>
      <c r="J1115" s="130">
        <f>BK1115</f>
        <v>0</v>
      </c>
      <c r="L1115" s="119"/>
      <c r="M1115" s="124"/>
      <c r="P1115" s="125">
        <f>SUM(P1116:P1122)</f>
        <v>0</v>
      </c>
      <c r="R1115" s="125">
        <f>SUM(R1116:R1122)</f>
        <v>3.7932E-2</v>
      </c>
      <c r="T1115" s="126">
        <f>SUM(T1116:T1122)</f>
        <v>0</v>
      </c>
      <c r="AR1115" s="120" t="s">
        <v>78</v>
      </c>
      <c r="AT1115" s="127" t="s">
        <v>68</v>
      </c>
      <c r="AU1115" s="127" t="s">
        <v>76</v>
      </c>
      <c r="AY1115" s="120" t="s">
        <v>150</v>
      </c>
      <c r="BK1115" s="128">
        <f>SUM(BK1116:BK1122)</f>
        <v>0</v>
      </c>
    </row>
    <row r="1116" spans="2:65" s="1" customFormat="1" ht="16.5" customHeight="1">
      <c r="B1116" s="32"/>
      <c r="C1116" s="131" t="s">
        <v>1241</v>
      </c>
      <c r="D1116" s="131" t="s">
        <v>153</v>
      </c>
      <c r="E1116" s="132" t="s">
        <v>1242</v>
      </c>
      <c r="F1116" s="133" t="s">
        <v>1243</v>
      </c>
      <c r="G1116" s="134" t="s">
        <v>156</v>
      </c>
      <c r="H1116" s="135">
        <v>9.4830000000000005</v>
      </c>
      <c r="I1116" s="136"/>
      <c r="J1116" s="137">
        <f>ROUND(I1116*H1116,2)</f>
        <v>0</v>
      </c>
      <c r="K1116" s="133" t="s">
        <v>19</v>
      </c>
      <c r="L1116" s="32"/>
      <c r="M1116" s="138" t="s">
        <v>19</v>
      </c>
      <c r="N1116" s="139" t="s">
        <v>40</v>
      </c>
      <c r="P1116" s="140">
        <f>O1116*H1116</f>
        <v>0</v>
      </c>
      <c r="Q1116" s="140">
        <v>4.0000000000000001E-3</v>
      </c>
      <c r="R1116" s="140">
        <f>Q1116*H1116</f>
        <v>3.7932E-2</v>
      </c>
      <c r="S1116" s="140">
        <v>0</v>
      </c>
      <c r="T1116" s="141">
        <f>S1116*H1116</f>
        <v>0</v>
      </c>
      <c r="AR1116" s="142" t="s">
        <v>289</v>
      </c>
      <c r="AT1116" s="142" t="s">
        <v>153</v>
      </c>
      <c r="AU1116" s="142" t="s">
        <v>78</v>
      </c>
      <c r="AY1116" s="17" t="s">
        <v>150</v>
      </c>
      <c r="BE1116" s="143">
        <f>IF(N1116="základní",J1116,0)</f>
        <v>0</v>
      </c>
      <c r="BF1116" s="143">
        <f>IF(N1116="snížená",J1116,0)</f>
        <v>0</v>
      </c>
      <c r="BG1116" s="143">
        <f>IF(N1116="zákl. přenesená",J1116,0)</f>
        <v>0</v>
      </c>
      <c r="BH1116" s="143">
        <f>IF(N1116="sníž. přenesená",J1116,0)</f>
        <v>0</v>
      </c>
      <c r="BI1116" s="143">
        <f>IF(N1116="nulová",J1116,0)</f>
        <v>0</v>
      </c>
      <c r="BJ1116" s="17" t="s">
        <v>76</v>
      </c>
      <c r="BK1116" s="143">
        <f>ROUND(I1116*H1116,2)</f>
        <v>0</v>
      </c>
      <c r="BL1116" s="17" t="s">
        <v>289</v>
      </c>
      <c r="BM1116" s="142" t="s">
        <v>1244</v>
      </c>
    </row>
    <row r="1117" spans="2:65" s="1" customFormat="1">
      <c r="B1117" s="32"/>
      <c r="D1117" s="144" t="s">
        <v>160</v>
      </c>
      <c r="F1117" s="145" t="s">
        <v>1245</v>
      </c>
      <c r="I1117" s="146"/>
      <c r="L1117" s="32"/>
      <c r="M1117" s="147"/>
      <c r="T1117" s="53"/>
      <c r="AT1117" s="17" t="s">
        <v>160</v>
      </c>
      <c r="AU1117" s="17" t="s">
        <v>78</v>
      </c>
    </row>
    <row r="1118" spans="2:65" s="12" customFormat="1">
      <c r="B1118" s="150"/>
      <c r="D1118" s="144" t="s">
        <v>164</v>
      </c>
      <c r="E1118" s="151" t="s">
        <v>19</v>
      </c>
      <c r="F1118" s="152" t="s">
        <v>165</v>
      </c>
      <c r="H1118" s="151" t="s">
        <v>19</v>
      </c>
      <c r="I1118" s="153"/>
      <c r="L1118" s="150"/>
      <c r="M1118" s="154"/>
      <c r="T1118" s="155"/>
      <c r="AT1118" s="151" t="s">
        <v>164</v>
      </c>
      <c r="AU1118" s="151" t="s">
        <v>78</v>
      </c>
      <c r="AV1118" s="12" t="s">
        <v>76</v>
      </c>
      <c r="AW1118" s="12" t="s">
        <v>31</v>
      </c>
      <c r="AX1118" s="12" t="s">
        <v>69</v>
      </c>
      <c r="AY1118" s="151" t="s">
        <v>150</v>
      </c>
    </row>
    <row r="1119" spans="2:65" s="12" customFormat="1">
      <c r="B1119" s="150"/>
      <c r="D1119" s="144" t="s">
        <v>164</v>
      </c>
      <c r="E1119" s="151" t="s">
        <v>19</v>
      </c>
      <c r="F1119" s="152" t="s">
        <v>593</v>
      </c>
      <c r="H1119" s="151" t="s">
        <v>19</v>
      </c>
      <c r="I1119" s="153"/>
      <c r="L1119" s="150"/>
      <c r="M1119" s="154"/>
      <c r="T1119" s="155"/>
      <c r="AT1119" s="151" t="s">
        <v>164</v>
      </c>
      <c r="AU1119" s="151" t="s">
        <v>78</v>
      </c>
      <c r="AV1119" s="12" t="s">
        <v>76</v>
      </c>
      <c r="AW1119" s="12" t="s">
        <v>31</v>
      </c>
      <c r="AX1119" s="12" t="s">
        <v>69</v>
      </c>
      <c r="AY1119" s="151" t="s">
        <v>150</v>
      </c>
    </row>
    <row r="1120" spans="2:65" s="13" customFormat="1">
      <c r="B1120" s="156"/>
      <c r="D1120" s="144" t="s">
        <v>164</v>
      </c>
      <c r="E1120" s="157" t="s">
        <v>19</v>
      </c>
      <c r="F1120" s="158" t="s">
        <v>594</v>
      </c>
      <c r="H1120" s="159">
        <v>2.1150000000000002</v>
      </c>
      <c r="I1120" s="160"/>
      <c r="L1120" s="156"/>
      <c r="M1120" s="161"/>
      <c r="T1120" s="162"/>
      <c r="AT1120" s="157" t="s">
        <v>164</v>
      </c>
      <c r="AU1120" s="157" t="s">
        <v>78</v>
      </c>
      <c r="AV1120" s="13" t="s">
        <v>78</v>
      </c>
      <c r="AW1120" s="13" t="s">
        <v>31</v>
      </c>
      <c r="AX1120" s="13" t="s">
        <v>69</v>
      </c>
      <c r="AY1120" s="157" t="s">
        <v>150</v>
      </c>
    </row>
    <row r="1121" spans="2:51" s="13" customFormat="1">
      <c r="B1121" s="156"/>
      <c r="D1121" s="144" t="s">
        <v>164</v>
      </c>
      <c r="E1121" s="157" t="s">
        <v>19</v>
      </c>
      <c r="F1121" s="158" t="s">
        <v>595</v>
      </c>
      <c r="H1121" s="159">
        <v>7.3680000000000003</v>
      </c>
      <c r="I1121" s="160"/>
      <c r="L1121" s="156"/>
      <c r="M1121" s="161"/>
      <c r="T1121" s="162"/>
      <c r="AT1121" s="157" t="s">
        <v>164</v>
      </c>
      <c r="AU1121" s="157" t="s">
        <v>78</v>
      </c>
      <c r="AV1121" s="13" t="s">
        <v>78</v>
      </c>
      <c r="AW1121" s="13" t="s">
        <v>31</v>
      </c>
      <c r="AX1121" s="13" t="s">
        <v>69</v>
      </c>
      <c r="AY1121" s="157" t="s">
        <v>150</v>
      </c>
    </row>
    <row r="1122" spans="2:51" s="14" customFormat="1">
      <c r="B1122" s="163"/>
      <c r="D1122" s="144" t="s">
        <v>164</v>
      </c>
      <c r="E1122" s="164" t="s">
        <v>19</v>
      </c>
      <c r="F1122" s="165" t="s">
        <v>171</v>
      </c>
      <c r="H1122" s="166">
        <v>9.4830000000000005</v>
      </c>
      <c r="I1122" s="167"/>
      <c r="L1122" s="163"/>
      <c r="M1122" s="170"/>
      <c r="N1122" s="171"/>
      <c r="O1122" s="171"/>
      <c r="P1122" s="171"/>
      <c r="Q1122" s="171"/>
      <c r="R1122" s="171"/>
      <c r="S1122" s="171"/>
      <c r="T1122" s="172"/>
      <c r="AT1122" s="164" t="s">
        <v>164</v>
      </c>
      <c r="AU1122" s="164" t="s">
        <v>78</v>
      </c>
      <c r="AV1122" s="14" t="s">
        <v>158</v>
      </c>
      <c r="AW1122" s="14" t="s">
        <v>31</v>
      </c>
      <c r="AX1122" s="14" t="s">
        <v>76</v>
      </c>
      <c r="AY1122" s="164" t="s">
        <v>150</v>
      </c>
    </row>
    <row r="1123" spans="2:51" s="1" customFormat="1" ht="6.95" customHeight="1">
      <c r="B1123" s="41"/>
      <c r="C1123" s="42"/>
      <c r="D1123" s="42"/>
      <c r="E1123" s="42"/>
      <c r="F1123" s="42"/>
      <c r="G1123" s="42"/>
      <c r="H1123" s="42"/>
      <c r="I1123" s="42"/>
      <c r="J1123" s="42"/>
      <c r="K1123" s="42"/>
      <c r="L1123" s="32"/>
    </row>
  </sheetData>
  <sheetProtection algorithmName="SHA-512" hashValue="I44zzvvoQNF9Y6uFJm3aiiauWclOtMIa+bAKQ4WQsyib3InSE6GJzQ7Yc3qUbhJZtA0omjGq3n2zLkug+3Fbvw==" saltValue="veurKGSpUuulx6Ak5J7yPtM9f62eI0MZ/izdkRiZ+C6E/ZHaqkCVliX5K7HUZ5CZWxTrgBSCZUmUvp0tHWBaQA==" spinCount="100000" sheet="1" objects="1" scenarios="1" formatColumns="0" formatRows="0" autoFilter="0"/>
  <autoFilter ref="C95:K1122" xr:uid="{00000000-0009-0000-0000-000002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 xr:uid="{00000000-0004-0000-0200-000000000000}"/>
    <hyperlink ref="F108" r:id="rId2" xr:uid="{00000000-0004-0000-0200-000001000000}"/>
    <hyperlink ref="F116" r:id="rId3" xr:uid="{00000000-0004-0000-0200-000002000000}"/>
    <hyperlink ref="F122" r:id="rId4" xr:uid="{00000000-0004-0000-0200-000003000000}"/>
    <hyperlink ref="F167" r:id="rId5" xr:uid="{00000000-0004-0000-0200-000004000000}"/>
    <hyperlink ref="F185" r:id="rId6" xr:uid="{00000000-0004-0000-0200-000005000000}"/>
    <hyperlink ref="F207" r:id="rId7" xr:uid="{00000000-0004-0000-0200-000006000000}"/>
    <hyperlink ref="F302" r:id="rId8" xr:uid="{00000000-0004-0000-0200-000007000000}"/>
    <hyperlink ref="F314" r:id="rId9" xr:uid="{00000000-0004-0000-0200-000008000000}"/>
    <hyperlink ref="F351" r:id="rId10" xr:uid="{00000000-0004-0000-0200-000009000000}"/>
    <hyperlink ref="F354" r:id="rId11" xr:uid="{00000000-0004-0000-0200-00000A000000}"/>
    <hyperlink ref="F358" r:id="rId12" xr:uid="{00000000-0004-0000-0200-00000B000000}"/>
    <hyperlink ref="F380" r:id="rId13" xr:uid="{00000000-0004-0000-0200-00000C000000}"/>
    <hyperlink ref="F427" r:id="rId14" xr:uid="{00000000-0004-0000-0200-00000D000000}"/>
    <hyperlink ref="F496" r:id="rId15" xr:uid="{00000000-0004-0000-0200-00000E000000}"/>
    <hyperlink ref="F566" r:id="rId16" xr:uid="{00000000-0004-0000-0200-00000F000000}"/>
    <hyperlink ref="F574" r:id="rId17" xr:uid="{00000000-0004-0000-0200-000010000000}"/>
    <hyperlink ref="F631" r:id="rId18" xr:uid="{00000000-0004-0000-0200-000011000000}"/>
    <hyperlink ref="F670" r:id="rId19" xr:uid="{00000000-0004-0000-0200-000012000000}"/>
    <hyperlink ref="F692" r:id="rId20" xr:uid="{00000000-0004-0000-0200-000013000000}"/>
    <hyperlink ref="F704" r:id="rId21" xr:uid="{00000000-0004-0000-0200-000014000000}"/>
    <hyperlink ref="F710" r:id="rId22" xr:uid="{00000000-0004-0000-0200-000015000000}"/>
    <hyperlink ref="F713" r:id="rId23" xr:uid="{00000000-0004-0000-0200-000016000000}"/>
    <hyperlink ref="F716" r:id="rId24" xr:uid="{00000000-0004-0000-0200-000017000000}"/>
    <hyperlink ref="F722" r:id="rId25" xr:uid="{00000000-0004-0000-0200-000018000000}"/>
    <hyperlink ref="F726" r:id="rId26" xr:uid="{00000000-0004-0000-0200-000019000000}"/>
    <hyperlink ref="F731" r:id="rId27" xr:uid="{00000000-0004-0000-0200-00001A000000}"/>
    <hyperlink ref="F757" r:id="rId28" xr:uid="{00000000-0004-0000-0200-00001B000000}"/>
    <hyperlink ref="F761" r:id="rId29" xr:uid="{00000000-0004-0000-0200-00001C000000}"/>
    <hyperlink ref="F774" r:id="rId30" xr:uid="{00000000-0004-0000-0200-00001D000000}"/>
    <hyperlink ref="F793" r:id="rId31" xr:uid="{00000000-0004-0000-0200-00001E000000}"/>
    <hyperlink ref="F806" r:id="rId32" xr:uid="{00000000-0004-0000-0200-00001F000000}"/>
    <hyperlink ref="F825" r:id="rId33" xr:uid="{00000000-0004-0000-0200-000020000000}"/>
    <hyperlink ref="F879" r:id="rId34" xr:uid="{00000000-0004-0000-0200-000021000000}"/>
    <hyperlink ref="F883" r:id="rId35" xr:uid="{00000000-0004-0000-0200-000022000000}"/>
    <hyperlink ref="F901" r:id="rId36" xr:uid="{00000000-0004-0000-0200-000023000000}"/>
    <hyperlink ref="F919" r:id="rId37" xr:uid="{00000000-0004-0000-0200-000024000000}"/>
    <hyperlink ref="F934" r:id="rId38" xr:uid="{00000000-0004-0000-0200-000025000000}"/>
    <hyperlink ref="F958" r:id="rId39" xr:uid="{00000000-0004-0000-0200-000026000000}"/>
    <hyperlink ref="F969" r:id="rId40" xr:uid="{00000000-0004-0000-0200-000027000000}"/>
    <hyperlink ref="F995" r:id="rId41" xr:uid="{00000000-0004-0000-0200-000028000000}"/>
    <hyperlink ref="F1028" r:id="rId42" xr:uid="{00000000-0004-0000-0200-000029000000}"/>
    <hyperlink ref="F1044" r:id="rId43" xr:uid="{00000000-0004-0000-0200-00002A000000}"/>
    <hyperlink ref="F1055" r:id="rId44" xr:uid="{00000000-0004-0000-0200-00002B000000}"/>
    <hyperlink ref="F1092" r:id="rId45" xr:uid="{00000000-0004-0000-0200-00002C000000}"/>
    <hyperlink ref="F1096" r:id="rId46" xr:uid="{00000000-0004-0000-0200-00002D000000}"/>
    <hyperlink ref="F1114" r:id="rId47" xr:uid="{00000000-0004-0000-0200-00002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1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 ht="12" customHeight="1">
      <c r="B8" s="20"/>
      <c r="D8" s="27" t="s">
        <v>116</v>
      </c>
      <c r="L8" s="20"/>
    </row>
    <row r="9" spans="2:46" s="1" customFormat="1" ht="16.5" customHeight="1">
      <c r="B9" s="32"/>
      <c r="E9" s="280" t="s">
        <v>117</v>
      </c>
      <c r="F9" s="282"/>
      <c r="G9" s="282"/>
      <c r="H9" s="282"/>
      <c r="L9" s="32"/>
    </row>
    <row r="10" spans="2:46" s="1" customFormat="1" ht="12" customHeight="1">
      <c r="B10" s="32"/>
      <c r="D10" s="27" t="s">
        <v>118</v>
      </c>
      <c r="L10" s="32"/>
    </row>
    <row r="11" spans="2:46" s="1" customFormat="1" ht="16.5" customHeight="1">
      <c r="B11" s="32"/>
      <c r="E11" s="244" t="s">
        <v>1246</v>
      </c>
      <c r="F11" s="282"/>
      <c r="G11" s="282"/>
      <c r="H11" s="2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83" t="str">
        <f>'Rekapitulace stavby'!E14</f>
        <v>Vyplň údaj</v>
      </c>
      <c r="F20" s="250"/>
      <c r="G20" s="250"/>
      <c r="H20" s="250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1"/>
      <c r="E29" s="254" t="s">
        <v>19</v>
      </c>
      <c r="F29" s="254"/>
      <c r="G29" s="254"/>
      <c r="H29" s="254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35</v>
      </c>
      <c r="J32" s="63">
        <f>ROUND(J90,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2" t="s">
        <v>39</v>
      </c>
      <c r="E35" s="27" t="s">
        <v>40</v>
      </c>
      <c r="F35" s="83">
        <f>ROUND((SUM(BE90:BE409)),  2)</f>
        <v>0</v>
      </c>
      <c r="I35" s="93">
        <v>0.21</v>
      </c>
      <c r="J35" s="83">
        <f>ROUND(((SUM(BE90:BE409))*I35),  2)</f>
        <v>0</v>
      </c>
      <c r="L35" s="32"/>
    </row>
    <row r="36" spans="2:12" s="1" customFormat="1" ht="14.45" customHeight="1">
      <c r="B36" s="32"/>
      <c r="E36" s="27" t="s">
        <v>41</v>
      </c>
      <c r="F36" s="83">
        <f>ROUND((SUM(BF90:BF409)),  2)</f>
        <v>0</v>
      </c>
      <c r="I36" s="93">
        <v>0.12</v>
      </c>
      <c r="J36" s="83">
        <f>ROUND(((SUM(BF90:BF409))*I36),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3">
        <f>ROUND((SUM(BG90:BG409)),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3">
        <f>ROUND((SUM(BH90:BH409)),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3">
        <f>ROUND((SUM(BI90:BI409)),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45</v>
      </c>
      <c r="E41" s="54"/>
      <c r="F41" s="54"/>
      <c r="G41" s="96" t="s">
        <v>46</v>
      </c>
      <c r="H41" s="97" t="s">
        <v>47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120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280" t="str">
        <f>E7</f>
        <v>FN Brno - Rekonstrukce kliniky dětských infekčních nemocí a energeticky úsporná opatření objektu S</v>
      </c>
      <c r="F50" s="281"/>
      <c r="G50" s="281"/>
      <c r="H50" s="281"/>
      <c r="L50" s="32"/>
    </row>
    <row r="51" spans="2:47" ht="12" customHeight="1">
      <c r="B51" s="20"/>
      <c r="C51" s="27" t="s">
        <v>116</v>
      </c>
      <c r="L51" s="20"/>
    </row>
    <row r="52" spans="2:47" s="1" customFormat="1" ht="16.5" customHeight="1">
      <c r="B52" s="32"/>
      <c r="E52" s="280" t="s">
        <v>117</v>
      </c>
      <c r="F52" s="282"/>
      <c r="G52" s="282"/>
      <c r="H52" s="282"/>
      <c r="L52" s="32"/>
    </row>
    <row r="53" spans="2:47" s="1" customFormat="1" ht="12" customHeight="1">
      <c r="B53" s="32"/>
      <c r="C53" s="27" t="s">
        <v>118</v>
      </c>
      <c r="L53" s="32"/>
    </row>
    <row r="54" spans="2:47" s="1" customFormat="1" ht="16.5" customHeight="1">
      <c r="B54" s="32"/>
      <c r="E54" s="244" t="str">
        <f>E11</f>
        <v>D.1.1 VP_2 - ASŘ Výpis prvků</v>
      </c>
      <c r="F54" s="282"/>
      <c r="G54" s="282"/>
      <c r="H54" s="282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 xml:space="preserve"> </v>
      </c>
      <c r="I58" s="27" t="s">
        <v>30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28</v>
      </c>
      <c r="F59" s="25" t="str">
        <f>IF(E20="","",E20)</f>
        <v>Vyplň údaj</v>
      </c>
      <c r="I59" s="27" t="s">
        <v>32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121</v>
      </c>
      <c r="D61" s="94"/>
      <c r="E61" s="94"/>
      <c r="F61" s="94"/>
      <c r="G61" s="94"/>
      <c r="H61" s="94"/>
      <c r="I61" s="94"/>
      <c r="J61" s="101" t="s">
        <v>122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67</v>
      </c>
      <c r="J63" s="63">
        <f>J90</f>
        <v>0</v>
      </c>
      <c r="L63" s="32"/>
      <c r="AU63" s="17" t="s">
        <v>123</v>
      </c>
    </row>
    <row r="64" spans="2:47" s="8" customFormat="1" ht="24.95" customHeight="1">
      <c r="B64" s="103"/>
      <c r="D64" s="104" t="s">
        <v>124</v>
      </c>
      <c r="E64" s="105"/>
      <c r="F64" s="105"/>
      <c r="G64" s="105"/>
      <c r="H64" s="105"/>
      <c r="I64" s="105"/>
      <c r="J64" s="106">
        <f>J91</f>
        <v>0</v>
      </c>
      <c r="L64" s="103"/>
    </row>
    <row r="65" spans="2:12" s="9" customFormat="1" ht="19.899999999999999" customHeight="1">
      <c r="B65" s="107"/>
      <c r="D65" s="108" t="s">
        <v>1247</v>
      </c>
      <c r="E65" s="109"/>
      <c r="F65" s="109"/>
      <c r="G65" s="109"/>
      <c r="H65" s="109"/>
      <c r="I65" s="109"/>
      <c r="J65" s="110">
        <f>J92</f>
        <v>0</v>
      </c>
      <c r="L65" s="107"/>
    </row>
    <row r="66" spans="2:12" s="9" customFormat="1" ht="19.899999999999999" customHeight="1">
      <c r="B66" s="107"/>
      <c r="D66" s="108" t="s">
        <v>125</v>
      </c>
      <c r="E66" s="109"/>
      <c r="F66" s="109"/>
      <c r="G66" s="109"/>
      <c r="H66" s="109"/>
      <c r="I66" s="109"/>
      <c r="J66" s="110">
        <f>J238</f>
        <v>0</v>
      </c>
      <c r="L66" s="107"/>
    </row>
    <row r="67" spans="2:12" s="8" customFormat="1" ht="24.95" customHeight="1">
      <c r="B67" s="103"/>
      <c r="D67" s="104" t="s">
        <v>127</v>
      </c>
      <c r="E67" s="105"/>
      <c r="F67" s="105"/>
      <c r="G67" s="105"/>
      <c r="H67" s="105"/>
      <c r="I67" s="105"/>
      <c r="J67" s="106">
        <f>J292</f>
        <v>0</v>
      </c>
      <c r="L67" s="103"/>
    </row>
    <row r="68" spans="2:12" s="9" customFormat="1" ht="19.899999999999999" customHeight="1">
      <c r="B68" s="107"/>
      <c r="D68" s="108" t="s">
        <v>131</v>
      </c>
      <c r="E68" s="109"/>
      <c r="F68" s="109"/>
      <c r="G68" s="109"/>
      <c r="H68" s="109"/>
      <c r="I68" s="109"/>
      <c r="J68" s="110">
        <f>J293</f>
        <v>0</v>
      </c>
      <c r="L68" s="107"/>
    </row>
    <row r="69" spans="2:12" s="1" customFormat="1" ht="21.75" customHeight="1">
      <c r="B69" s="32"/>
      <c r="L69" s="32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>
      <c r="B75" s="32"/>
      <c r="C75" s="21" t="s">
        <v>135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7" t="s">
        <v>16</v>
      </c>
      <c r="L77" s="32"/>
    </row>
    <row r="78" spans="2:12" s="1" customFormat="1" ht="16.5" customHeight="1">
      <c r="B78" s="32"/>
      <c r="E78" s="280" t="str">
        <f>E7</f>
        <v>FN Brno - Rekonstrukce kliniky dětských infekčních nemocí a energeticky úsporná opatření objektu S</v>
      </c>
      <c r="F78" s="281"/>
      <c r="G78" s="281"/>
      <c r="H78" s="281"/>
      <c r="L78" s="32"/>
    </row>
    <row r="79" spans="2:12" ht="12" customHeight="1">
      <c r="B79" s="20"/>
      <c r="C79" s="27" t="s">
        <v>116</v>
      </c>
      <c r="L79" s="20"/>
    </row>
    <row r="80" spans="2:12" s="1" customFormat="1" ht="16.5" customHeight="1">
      <c r="B80" s="32"/>
      <c r="E80" s="280" t="s">
        <v>117</v>
      </c>
      <c r="F80" s="282"/>
      <c r="G80" s="282"/>
      <c r="H80" s="282"/>
      <c r="L80" s="32"/>
    </row>
    <row r="81" spans="2:65" s="1" customFormat="1" ht="12" customHeight="1">
      <c r="B81" s="32"/>
      <c r="C81" s="27" t="s">
        <v>118</v>
      </c>
      <c r="L81" s="32"/>
    </row>
    <row r="82" spans="2:65" s="1" customFormat="1" ht="16.5" customHeight="1">
      <c r="B82" s="32"/>
      <c r="E82" s="244" t="str">
        <f>E11</f>
        <v>D.1.1 VP_2 - ASŘ Výpis prvků</v>
      </c>
      <c r="F82" s="282"/>
      <c r="G82" s="282"/>
      <c r="H82" s="282"/>
      <c r="L82" s="32"/>
    </row>
    <row r="83" spans="2:65" s="1" customFormat="1" ht="6.95" customHeight="1">
      <c r="B83" s="32"/>
      <c r="L83" s="32"/>
    </row>
    <row r="84" spans="2:65" s="1" customFormat="1" ht="12" customHeight="1">
      <c r="B84" s="32"/>
      <c r="C84" s="27" t="s">
        <v>21</v>
      </c>
      <c r="F84" s="25" t="str">
        <f>F14</f>
        <v xml:space="preserve"> </v>
      </c>
      <c r="I84" s="27" t="s">
        <v>23</v>
      </c>
      <c r="J84" s="49" t="str">
        <f>IF(J14="","",J14)</f>
        <v>31. 8. 2025</v>
      </c>
      <c r="L84" s="32"/>
    </row>
    <row r="85" spans="2:65" s="1" customFormat="1" ht="6.95" customHeight="1">
      <c r="B85" s="32"/>
      <c r="L85" s="32"/>
    </row>
    <row r="86" spans="2:65" s="1" customFormat="1" ht="15.2" customHeight="1">
      <c r="B86" s="32"/>
      <c r="C86" s="27" t="s">
        <v>25</v>
      </c>
      <c r="F86" s="25" t="str">
        <f>E17</f>
        <v xml:space="preserve"> </v>
      </c>
      <c r="I86" s="27" t="s">
        <v>30</v>
      </c>
      <c r="J86" s="30" t="str">
        <f>E23</f>
        <v xml:space="preserve"> </v>
      </c>
      <c r="L86" s="32"/>
    </row>
    <row r="87" spans="2:65" s="1" customFormat="1" ht="15.2" customHeight="1">
      <c r="B87" s="32"/>
      <c r="C87" s="27" t="s">
        <v>28</v>
      </c>
      <c r="F87" s="25" t="str">
        <f>IF(E20="","",E20)</f>
        <v>Vyplň údaj</v>
      </c>
      <c r="I87" s="27" t="s">
        <v>32</v>
      </c>
      <c r="J87" s="30" t="str">
        <f>E26</f>
        <v xml:space="preserve"> </v>
      </c>
      <c r="L87" s="32"/>
    </row>
    <row r="88" spans="2:65" s="1" customFormat="1" ht="10.35" customHeight="1">
      <c r="B88" s="32"/>
      <c r="L88" s="32"/>
    </row>
    <row r="89" spans="2:65" s="10" customFormat="1" ht="29.25" customHeight="1">
      <c r="B89" s="111"/>
      <c r="C89" s="112" t="s">
        <v>136</v>
      </c>
      <c r="D89" s="113" t="s">
        <v>54</v>
      </c>
      <c r="E89" s="113" t="s">
        <v>50</v>
      </c>
      <c r="F89" s="113" t="s">
        <v>51</v>
      </c>
      <c r="G89" s="113" t="s">
        <v>137</v>
      </c>
      <c r="H89" s="113" t="s">
        <v>138</v>
      </c>
      <c r="I89" s="113" t="s">
        <v>139</v>
      </c>
      <c r="J89" s="113" t="s">
        <v>122</v>
      </c>
      <c r="K89" s="114" t="s">
        <v>140</v>
      </c>
      <c r="L89" s="111"/>
      <c r="M89" s="56" t="s">
        <v>19</v>
      </c>
      <c r="N89" s="57" t="s">
        <v>39</v>
      </c>
      <c r="O89" s="57" t="s">
        <v>141</v>
      </c>
      <c r="P89" s="57" t="s">
        <v>142</v>
      </c>
      <c r="Q89" s="57" t="s">
        <v>143</v>
      </c>
      <c r="R89" s="57" t="s">
        <v>144</v>
      </c>
      <c r="S89" s="57" t="s">
        <v>145</v>
      </c>
      <c r="T89" s="58" t="s">
        <v>146</v>
      </c>
    </row>
    <row r="90" spans="2:65" s="1" customFormat="1" ht="22.9" customHeight="1">
      <c r="B90" s="32"/>
      <c r="C90" s="61" t="s">
        <v>147</v>
      </c>
      <c r="J90" s="115">
        <f>BK90</f>
        <v>0</v>
      </c>
      <c r="L90" s="32"/>
      <c r="M90" s="59"/>
      <c r="N90" s="50"/>
      <c r="O90" s="50"/>
      <c r="P90" s="116">
        <f>P91+P292</f>
        <v>0</v>
      </c>
      <c r="Q90" s="50"/>
      <c r="R90" s="116">
        <f>R91+R292</f>
        <v>0</v>
      </c>
      <c r="S90" s="50"/>
      <c r="T90" s="117">
        <f>T91+T292</f>
        <v>0</v>
      </c>
      <c r="AT90" s="17" t="s">
        <v>68</v>
      </c>
      <c r="AU90" s="17" t="s">
        <v>123</v>
      </c>
      <c r="BK90" s="118">
        <f>BK91+BK292</f>
        <v>0</v>
      </c>
    </row>
    <row r="91" spans="2:65" s="11" customFormat="1" ht="25.9" customHeight="1">
      <c r="B91" s="119"/>
      <c r="D91" s="120" t="s">
        <v>68</v>
      </c>
      <c r="E91" s="121" t="s">
        <v>148</v>
      </c>
      <c r="F91" s="121" t="s">
        <v>149</v>
      </c>
      <c r="I91" s="122"/>
      <c r="J91" s="123">
        <f>BK91</f>
        <v>0</v>
      </c>
      <c r="L91" s="119"/>
      <c r="M91" s="124"/>
      <c r="P91" s="125">
        <f>P92+P238</f>
        <v>0</v>
      </c>
      <c r="R91" s="125">
        <f>R92+R238</f>
        <v>0</v>
      </c>
      <c r="T91" s="126">
        <f>T92+T238</f>
        <v>0</v>
      </c>
      <c r="AR91" s="120" t="s">
        <v>76</v>
      </c>
      <c r="AT91" s="127" t="s">
        <v>68</v>
      </c>
      <c r="AU91" s="127" t="s">
        <v>69</v>
      </c>
      <c r="AY91" s="120" t="s">
        <v>150</v>
      </c>
      <c r="BK91" s="128">
        <f>BK92+BK238</f>
        <v>0</v>
      </c>
    </row>
    <row r="92" spans="2:65" s="11" customFormat="1" ht="22.9" customHeight="1">
      <c r="B92" s="119"/>
      <c r="D92" s="120" t="s">
        <v>68</v>
      </c>
      <c r="E92" s="129" t="s">
        <v>1106</v>
      </c>
      <c r="F92" s="129" t="s">
        <v>1248</v>
      </c>
      <c r="I92" s="122"/>
      <c r="J92" s="130">
        <f>BK92</f>
        <v>0</v>
      </c>
      <c r="L92" s="119"/>
      <c r="M92" s="124"/>
      <c r="P92" s="125">
        <f>SUM(P93:P237)</f>
        <v>0</v>
      </c>
      <c r="R92" s="125">
        <f>SUM(R93:R237)</f>
        <v>0</v>
      </c>
      <c r="T92" s="126">
        <f>SUM(T93:T237)</f>
        <v>0</v>
      </c>
      <c r="AR92" s="120" t="s">
        <v>76</v>
      </c>
      <c r="AT92" s="127" t="s">
        <v>68</v>
      </c>
      <c r="AU92" s="127" t="s">
        <v>76</v>
      </c>
      <c r="AY92" s="120" t="s">
        <v>150</v>
      </c>
      <c r="BK92" s="128">
        <f>SUM(BK93:BK237)</f>
        <v>0</v>
      </c>
    </row>
    <row r="93" spans="2:65" s="1" customFormat="1" ht="16.5" customHeight="1">
      <c r="B93" s="32"/>
      <c r="C93" s="131" t="s">
        <v>76</v>
      </c>
      <c r="D93" s="131" t="s">
        <v>153</v>
      </c>
      <c r="E93" s="132" t="s">
        <v>1249</v>
      </c>
      <c r="F93" s="133" t="s">
        <v>1250</v>
      </c>
      <c r="G93" s="134" t="s">
        <v>1251</v>
      </c>
      <c r="H93" s="135">
        <v>18</v>
      </c>
      <c r="I93" s="136"/>
      <c r="J93" s="137">
        <f>ROUND(I93*H93,2)</f>
        <v>0</v>
      </c>
      <c r="K93" s="133" t="s">
        <v>19</v>
      </c>
      <c r="L93" s="32"/>
      <c r="M93" s="138" t="s">
        <v>19</v>
      </c>
      <c r="N93" s="139" t="s">
        <v>40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289</v>
      </c>
      <c r="AT93" s="142" t="s">
        <v>153</v>
      </c>
      <c r="AU93" s="142" t="s">
        <v>78</v>
      </c>
      <c r="AY93" s="17" t="s">
        <v>150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76</v>
      </c>
      <c r="BK93" s="143">
        <f>ROUND(I93*H93,2)</f>
        <v>0</v>
      </c>
      <c r="BL93" s="17" t="s">
        <v>289</v>
      </c>
      <c r="BM93" s="142" t="s">
        <v>1252</v>
      </c>
    </row>
    <row r="94" spans="2:65" s="1" customFormat="1">
      <c r="B94" s="32"/>
      <c r="D94" s="144" t="s">
        <v>160</v>
      </c>
      <c r="F94" s="145" t="s">
        <v>1253</v>
      </c>
      <c r="I94" s="146"/>
      <c r="L94" s="32"/>
      <c r="M94" s="147"/>
      <c r="T94" s="53"/>
      <c r="AT94" s="17" t="s">
        <v>160</v>
      </c>
      <c r="AU94" s="17" t="s">
        <v>78</v>
      </c>
    </row>
    <row r="95" spans="2:65" s="12" customFormat="1">
      <c r="B95" s="150"/>
      <c r="D95" s="144" t="s">
        <v>164</v>
      </c>
      <c r="E95" s="151" t="s">
        <v>19</v>
      </c>
      <c r="F95" s="152" t="s">
        <v>165</v>
      </c>
      <c r="H95" s="151" t="s">
        <v>19</v>
      </c>
      <c r="I95" s="153"/>
      <c r="L95" s="150"/>
      <c r="M95" s="154"/>
      <c r="T95" s="155"/>
      <c r="AT95" s="151" t="s">
        <v>164</v>
      </c>
      <c r="AU95" s="151" t="s">
        <v>78</v>
      </c>
      <c r="AV95" s="12" t="s">
        <v>76</v>
      </c>
      <c r="AW95" s="12" t="s">
        <v>31</v>
      </c>
      <c r="AX95" s="12" t="s">
        <v>69</v>
      </c>
      <c r="AY95" s="151" t="s">
        <v>150</v>
      </c>
    </row>
    <row r="96" spans="2:65" s="13" customFormat="1">
      <c r="B96" s="156"/>
      <c r="D96" s="144" t="s">
        <v>164</v>
      </c>
      <c r="E96" s="157" t="s">
        <v>19</v>
      </c>
      <c r="F96" s="158" t="s">
        <v>310</v>
      </c>
      <c r="H96" s="159">
        <v>18</v>
      </c>
      <c r="I96" s="160"/>
      <c r="L96" s="156"/>
      <c r="M96" s="161"/>
      <c r="T96" s="162"/>
      <c r="AT96" s="157" t="s">
        <v>164</v>
      </c>
      <c r="AU96" s="157" t="s">
        <v>78</v>
      </c>
      <c r="AV96" s="13" t="s">
        <v>78</v>
      </c>
      <c r="AW96" s="13" t="s">
        <v>31</v>
      </c>
      <c r="AX96" s="13" t="s">
        <v>76</v>
      </c>
      <c r="AY96" s="157" t="s">
        <v>150</v>
      </c>
    </row>
    <row r="97" spans="2:65" s="1" customFormat="1" ht="16.5" customHeight="1">
      <c r="B97" s="32"/>
      <c r="C97" s="131" t="s">
        <v>78</v>
      </c>
      <c r="D97" s="131" t="s">
        <v>153</v>
      </c>
      <c r="E97" s="132" t="s">
        <v>1254</v>
      </c>
      <c r="F97" s="133" t="s">
        <v>1255</v>
      </c>
      <c r="G97" s="134" t="s">
        <v>1251</v>
      </c>
      <c r="H97" s="135">
        <v>1</v>
      </c>
      <c r="I97" s="136"/>
      <c r="J97" s="137">
        <f>ROUND(I97*H97,2)</f>
        <v>0</v>
      </c>
      <c r="K97" s="133" t="s">
        <v>19</v>
      </c>
      <c r="L97" s="32"/>
      <c r="M97" s="138" t="s">
        <v>19</v>
      </c>
      <c r="N97" s="139" t="s">
        <v>40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289</v>
      </c>
      <c r="AT97" s="142" t="s">
        <v>153</v>
      </c>
      <c r="AU97" s="142" t="s">
        <v>78</v>
      </c>
      <c r="AY97" s="17" t="s">
        <v>150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76</v>
      </c>
      <c r="BK97" s="143">
        <f>ROUND(I97*H97,2)</f>
        <v>0</v>
      </c>
      <c r="BL97" s="17" t="s">
        <v>289</v>
      </c>
      <c r="BM97" s="142" t="s">
        <v>1256</v>
      </c>
    </row>
    <row r="98" spans="2:65" s="1" customFormat="1">
      <c r="B98" s="32"/>
      <c r="D98" s="144" t="s">
        <v>160</v>
      </c>
      <c r="F98" s="145" t="s">
        <v>1257</v>
      </c>
      <c r="I98" s="146"/>
      <c r="L98" s="32"/>
      <c r="M98" s="147"/>
      <c r="T98" s="53"/>
      <c r="AT98" s="17" t="s">
        <v>160</v>
      </c>
      <c r="AU98" s="17" t="s">
        <v>78</v>
      </c>
    </row>
    <row r="99" spans="2:65" s="12" customFormat="1">
      <c r="B99" s="150"/>
      <c r="D99" s="144" t="s">
        <v>164</v>
      </c>
      <c r="E99" s="151" t="s">
        <v>19</v>
      </c>
      <c r="F99" s="152" t="s">
        <v>165</v>
      </c>
      <c r="H99" s="151" t="s">
        <v>19</v>
      </c>
      <c r="I99" s="153"/>
      <c r="L99" s="150"/>
      <c r="M99" s="154"/>
      <c r="T99" s="155"/>
      <c r="AT99" s="151" t="s">
        <v>164</v>
      </c>
      <c r="AU99" s="151" t="s">
        <v>78</v>
      </c>
      <c r="AV99" s="12" t="s">
        <v>76</v>
      </c>
      <c r="AW99" s="12" t="s">
        <v>31</v>
      </c>
      <c r="AX99" s="12" t="s">
        <v>69</v>
      </c>
      <c r="AY99" s="151" t="s">
        <v>150</v>
      </c>
    </row>
    <row r="100" spans="2:65" s="13" customFormat="1">
      <c r="B100" s="156"/>
      <c r="D100" s="144" t="s">
        <v>164</v>
      </c>
      <c r="E100" s="157" t="s">
        <v>19</v>
      </c>
      <c r="F100" s="158" t="s">
        <v>76</v>
      </c>
      <c r="H100" s="159">
        <v>1</v>
      </c>
      <c r="I100" s="160"/>
      <c r="L100" s="156"/>
      <c r="M100" s="161"/>
      <c r="T100" s="162"/>
      <c r="AT100" s="157" t="s">
        <v>164</v>
      </c>
      <c r="AU100" s="157" t="s">
        <v>78</v>
      </c>
      <c r="AV100" s="13" t="s">
        <v>78</v>
      </c>
      <c r="AW100" s="13" t="s">
        <v>31</v>
      </c>
      <c r="AX100" s="13" t="s">
        <v>76</v>
      </c>
      <c r="AY100" s="157" t="s">
        <v>150</v>
      </c>
    </row>
    <row r="101" spans="2:65" s="1" customFormat="1" ht="16.5" customHeight="1">
      <c r="B101" s="32"/>
      <c r="C101" s="131" t="s">
        <v>98</v>
      </c>
      <c r="D101" s="131" t="s">
        <v>153</v>
      </c>
      <c r="E101" s="132" t="s">
        <v>1258</v>
      </c>
      <c r="F101" s="133" t="s">
        <v>1259</v>
      </c>
      <c r="G101" s="134" t="s">
        <v>1251</v>
      </c>
      <c r="H101" s="135">
        <v>12</v>
      </c>
      <c r="I101" s="136"/>
      <c r="J101" s="137">
        <f>ROUND(I101*H101,2)</f>
        <v>0</v>
      </c>
      <c r="K101" s="133" t="s">
        <v>19</v>
      </c>
      <c r="L101" s="32"/>
      <c r="M101" s="138" t="s">
        <v>19</v>
      </c>
      <c r="N101" s="139" t="s">
        <v>40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289</v>
      </c>
      <c r="AT101" s="142" t="s">
        <v>153</v>
      </c>
      <c r="AU101" s="142" t="s">
        <v>78</v>
      </c>
      <c r="AY101" s="17" t="s">
        <v>150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76</v>
      </c>
      <c r="BK101" s="143">
        <f>ROUND(I101*H101,2)</f>
        <v>0</v>
      </c>
      <c r="BL101" s="17" t="s">
        <v>289</v>
      </c>
      <c r="BM101" s="142" t="s">
        <v>1260</v>
      </c>
    </row>
    <row r="102" spans="2:65" s="1" customFormat="1">
      <c r="B102" s="32"/>
      <c r="D102" s="144" t="s">
        <v>160</v>
      </c>
      <c r="F102" s="145" t="s">
        <v>1261</v>
      </c>
      <c r="I102" s="146"/>
      <c r="L102" s="32"/>
      <c r="M102" s="147"/>
      <c r="T102" s="53"/>
      <c r="AT102" s="17" t="s">
        <v>160</v>
      </c>
      <c r="AU102" s="17" t="s">
        <v>78</v>
      </c>
    </row>
    <row r="103" spans="2:65" s="12" customFormat="1">
      <c r="B103" s="150"/>
      <c r="D103" s="144" t="s">
        <v>164</v>
      </c>
      <c r="E103" s="151" t="s">
        <v>19</v>
      </c>
      <c r="F103" s="152" t="s">
        <v>165</v>
      </c>
      <c r="H103" s="151" t="s">
        <v>19</v>
      </c>
      <c r="I103" s="153"/>
      <c r="L103" s="150"/>
      <c r="M103" s="154"/>
      <c r="T103" s="155"/>
      <c r="AT103" s="151" t="s">
        <v>164</v>
      </c>
      <c r="AU103" s="151" t="s">
        <v>78</v>
      </c>
      <c r="AV103" s="12" t="s">
        <v>76</v>
      </c>
      <c r="AW103" s="12" t="s">
        <v>31</v>
      </c>
      <c r="AX103" s="12" t="s">
        <v>69</v>
      </c>
      <c r="AY103" s="151" t="s">
        <v>150</v>
      </c>
    </row>
    <row r="104" spans="2:65" s="13" customFormat="1">
      <c r="B104" s="156"/>
      <c r="D104" s="144" t="s">
        <v>164</v>
      </c>
      <c r="E104" s="157" t="s">
        <v>19</v>
      </c>
      <c r="F104" s="158" t="s">
        <v>8</v>
      </c>
      <c r="H104" s="159">
        <v>12</v>
      </c>
      <c r="I104" s="160"/>
      <c r="L104" s="156"/>
      <c r="M104" s="161"/>
      <c r="T104" s="162"/>
      <c r="AT104" s="157" t="s">
        <v>164</v>
      </c>
      <c r="AU104" s="157" t="s">
        <v>78</v>
      </c>
      <c r="AV104" s="13" t="s">
        <v>78</v>
      </c>
      <c r="AW104" s="13" t="s">
        <v>31</v>
      </c>
      <c r="AX104" s="13" t="s">
        <v>76</v>
      </c>
      <c r="AY104" s="157" t="s">
        <v>150</v>
      </c>
    </row>
    <row r="105" spans="2:65" s="1" customFormat="1" ht="16.5" customHeight="1">
      <c r="B105" s="32"/>
      <c r="C105" s="131" t="s">
        <v>158</v>
      </c>
      <c r="D105" s="131" t="s">
        <v>153</v>
      </c>
      <c r="E105" s="132" t="s">
        <v>1262</v>
      </c>
      <c r="F105" s="133" t="s">
        <v>1263</v>
      </c>
      <c r="G105" s="134" t="s">
        <v>1251</v>
      </c>
      <c r="H105" s="135">
        <v>2</v>
      </c>
      <c r="I105" s="136"/>
      <c r="J105" s="137">
        <f>ROUND(I105*H105,2)</f>
        <v>0</v>
      </c>
      <c r="K105" s="133" t="s">
        <v>19</v>
      </c>
      <c r="L105" s="32"/>
      <c r="M105" s="138" t="s">
        <v>19</v>
      </c>
      <c r="N105" s="139" t="s">
        <v>40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289</v>
      </c>
      <c r="AT105" s="142" t="s">
        <v>153</v>
      </c>
      <c r="AU105" s="142" t="s">
        <v>78</v>
      </c>
      <c r="AY105" s="17" t="s">
        <v>150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76</v>
      </c>
      <c r="BK105" s="143">
        <f>ROUND(I105*H105,2)</f>
        <v>0</v>
      </c>
      <c r="BL105" s="17" t="s">
        <v>289</v>
      </c>
      <c r="BM105" s="142" t="s">
        <v>1264</v>
      </c>
    </row>
    <row r="106" spans="2:65" s="1" customFormat="1">
      <c r="B106" s="32"/>
      <c r="D106" s="144" t="s">
        <v>160</v>
      </c>
      <c r="F106" s="145" t="s">
        <v>1265</v>
      </c>
      <c r="I106" s="146"/>
      <c r="L106" s="32"/>
      <c r="M106" s="147"/>
      <c r="T106" s="53"/>
      <c r="AT106" s="17" t="s">
        <v>160</v>
      </c>
      <c r="AU106" s="17" t="s">
        <v>78</v>
      </c>
    </row>
    <row r="107" spans="2:65" s="12" customFormat="1">
      <c r="B107" s="150"/>
      <c r="D107" s="144" t="s">
        <v>164</v>
      </c>
      <c r="E107" s="151" t="s">
        <v>19</v>
      </c>
      <c r="F107" s="152" t="s">
        <v>165</v>
      </c>
      <c r="H107" s="151" t="s">
        <v>19</v>
      </c>
      <c r="I107" s="153"/>
      <c r="L107" s="150"/>
      <c r="M107" s="154"/>
      <c r="T107" s="155"/>
      <c r="AT107" s="151" t="s">
        <v>164</v>
      </c>
      <c r="AU107" s="151" t="s">
        <v>78</v>
      </c>
      <c r="AV107" s="12" t="s">
        <v>76</v>
      </c>
      <c r="AW107" s="12" t="s">
        <v>31</v>
      </c>
      <c r="AX107" s="12" t="s">
        <v>69</v>
      </c>
      <c r="AY107" s="151" t="s">
        <v>150</v>
      </c>
    </row>
    <row r="108" spans="2:65" s="13" customFormat="1">
      <c r="B108" s="156"/>
      <c r="D108" s="144" t="s">
        <v>164</v>
      </c>
      <c r="E108" s="157" t="s">
        <v>19</v>
      </c>
      <c r="F108" s="158" t="s">
        <v>78</v>
      </c>
      <c r="H108" s="159">
        <v>2</v>
      </c>
      <c r="I108" s="160"/>
      <c r="L108" s="156"/>
      <c r="M108" s="161"/>
      <c r="T108" s="162"/>
      <c r="AT108" s="157" t="s">
        <v>164</v>
      </c>
      <c r="AU108" s="157" t="s">
        <v>78</v>
      </c>
      <c r="AV108" s="13" t="s">
        <v>78</v>
      </c>
      <c r="AW108" s="13" t="s">
        <v>31</v>
      </c>
      <c r="AX108" s="13" t="s">
        <v>76</v>
      </c>
      <c r="AY108" s="157" t="s">
        <v>150</v>
      </c>
    </row>
    <row r="109" spans="2:65" s="1" customFormat="1" ht="16.5" customHeight="1">
      <c r="B109" s="32"/>
      <c r="C109" s="131" t="s">
        <v>189</v>
      </c>
      <c r="D109" s="131" t="s">
        <v>153</v>
      </c>
      <c r="E109" s="132" t="s">
        <v>1266</v>
      </c>
      <c r="F109" s="133" t="s">
        <v>1267</v>
      </c>
      <c r="G109" s="134" t="s">
        <v>1251</v>
      </c>
      <c r="H109" s="135">
        <v>18</v>
      </c>
      <c r="I109" s="136"/>
      <c r="J109" s="137">
        <f>ROUND(I109*H109,2)</f>
        <v>0</v>
      </c>
      <c r="K109" s="133" t="s">
        <v>19</v>
      </c>
      <c r="L109" s="32"/>
      <c r="M109" s="138" t="s">
        <v>19</v>
      </c>
      <c r="N109" s="139" t="s">
        <v>40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289</v>
      </c>
      <c r="AT109" s="142" t="s">
        <v>153</v>
      </c>
      <c r="AU109" s="142" t="s">
        <v>78</v>
      </c>
      <c r="AY109" s="17" t="s">
        <v>150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76</v>
      </c>
      <c r="BK109" s="143">
        <f>ROUND(I109*H109,2)</f>
        <v>0</v>
      </c>
      <c r="BL109" s="17" t="s">
        <v>289</v>
      </c>
      <c r="BM109" s="142" t="s">
        <v>1268</v>
      </c>
    </row>
    <row r="110" spans="2:65" s="1" customFormat="1">
      <c r="B110" s="32"/>
      <c r="D110" s="144" t="s">
        <v>160</v>
      </c>
      <c r="F110" s="145" t="s">
        <v>1269</v>
      </c>
      <c r="I110" s="146"/>
      <c r="L110" s="32"/>
      <c r="M110" s="147"/>
      <c r="T110" s="53"/>
      <c r="AT110" s="17" t="s">
        <v>160</v>
      </c>
      <c r="AU110" s="17" t="s">
        <v>78</v>
      </c>
    </row>
    <row r="111" spans="2:65" s="12" customFormat="1">
      <c r="B111" s="150"/>
      <c r="D111" s="144" t="s">
        <v>164</v>
      </c>
      <c r="E111" s="151" t="s">
        <v>19</v>
      </c>
      <c r="F111" s="152" t="s">
        <v>165</v>
      </c>
      <c r="H111" s="151" t="s">
        <v>19</v>
      </c>
      <c r="I111" s="153"/>
      <c r="L111" s="150"/>
      <c r="M111" s="154"/>
      <c r="T111" s="155"/>
      <c r="AT111" s="151" t="s">
        <v>164</v>
      </c>
      <c r="AU111" s="151" t="s">
        <v>78</v>
      </c>
      <c r="AV111" s="12" t="s">
        <v>76</v>
      </c>
      <c r="AW111" s="12" t="s">
        <v>31</v>
      </c>
      <c r="AX111" s="12" t="s">
        <v>69</v>
      </c>
      <c r="AY111" s="151" t="s">
        <v>150</v>
      </c>
    </row>
    <row r="112" spans="2:65" s="13" customFormat="1">
      <c r="B112" s="156"/>
      <c r="D112" s="144" t="s">
        <v>164</v>
      </c>
      <c r="E112" s="157" t="s">
        <v>19</v>
      </c>
      <c r="F112" s="158" t="s">
        <v>310</v>
      </c>
      <c r="H112" s="159">
        <v>18</v>
      </c>
      <c r="I112" s="160"/>
      <c r="L112" s="156"/>
      <c r="M112" s="161"/>
      <c r="T112" s="162"/>
      <c r="AT112" s="157" t="s">
        <v>164</v>
      </c>
      <c r="AU112" s="157" t="s">
        <v>78</v>
      </c>
      <c r="AV112" s="13" t="s">
        <v>78</v>
      </c>
      <c r="AW112" s="13" t="s">
        <v>31</v>
      </c>
      <c r="AX112" s="13" t="s">
        <v>76</v>
      </c>
      <c r="AY112" s="157" t="s">
        <v>150</v>
      </c>
    </row>
    <row r="113" spans="2:65" s="1" customFormat="1" ht="16.5" customHeight="1">
      <c r="B113" s="32"/>
      <c r="C113" s="131" t="s">
        <v>195</v>
      </c>
      <c r="D113" s="131" t="s">
        <v>153</v>
      </c>
      <c r="E113" s="132" t="s">
        <v>1270</v>
      </c>
      <c r="F113" s="133" t="s">
        <v>1271</v>
      </c>
      <c r="G113" s="134" t="s">
        <v>1251</v>
      </c>
      <c r="H113" s="135">
        <v>3</v>
      </c>
      <c r="I113" s="136"/>
      <c r="J113" s="137">
        <f>ROUND(I113*H113,2)</f>
        <v>0</v>
      </c>
      <c r="K113" s="133" t="s">
        <v>19</v>
      </c>
      <c r="L113" s="32"/>
      <c r="M113" s="138" t="s">
        <v>19</v>
      </c>
      <c r="N113" s="139" t="s">
        <v>40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289</v>
      </c>
      <c r="AT113" s="142" t="s">
        <v>153</v>
      </c>
      <c r="AU113" s="142" t="s">
        <v>78</v>
      </c>
      <c r="AY113" s="17" t="s">
        <v>150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76</v>
      </c>
      <c r="BK113" s="143">
        <f>ROUND(I113*H113,2)</f>
        <v>0</v>
      </c>
      <c r="BL113" s="17" t="s">
        <v>289</v>
      </c>
      <c r="BM113" s="142" t="s">
        <v>1272</v>
      </c>
    </row>
    <row r="114" spans="2:65" s="1" customFormat="1">
      <c r="B114" s="32"/>
      <c r="D114" s="144" t="s">
        <v>160</v>
      </c>
      <c r="F114" s="145" t="s">
        <v>1273</v>
      </c>
      <c r="I114" s="146"/>
      <c r="L114" s="32"/>
      <c r="M114" s="147"/>
      <c r="T114" s="53"/>
      <c r="AT114" s="17" t="s">
        <v>160</v>
      </c>
      <c r="AU114" s="17" t="s">
        <v>78</v>
      </c>
    </row>
    <row r="115" spans="2:65" s="12" customFormat="1">
      <c r="B115" s="150"/>
      <c r="D115" s="144" t="s">
        <v>164</v>
      </c>
      <c r="E115" s="151" t="s">
        <v>19</v>
      </c>
      <c r="F115" s="152" t="s">
        <v>165</v>
      </c>
      <c r="H115" s="151" t="s">
        <v>19</v>
      </c>
      <c r="I115" s="153"/>
      <c r="L115" s="150"/>
      <c r="M115" s="154"/>
      <c r="T115" s="155"/>
      <c r="AT115" s="151" t="s">
        <v>164</v>
      </c>
      <c r="AU115" s="151" t="s">
        <v>78</v>
      </c>
      <c r="AV115" s="12" t="s">
        <v>76</v>
      </c>
      <c r="AW115" s="12" t="s">
        <v>31</v>
      </c>
      <c r="AX115" s="12" t="s">
        <v>69</v>
      </c>
      <c r="AY115" s="151" t="s">
        <v>150</v>
      </c>
    </row>
    <row r="116" spans="2:65" s="13" customFormat="1">
      <c r="B116" s="156"/>
      <c r="D116" s="144" t="s">
        <v>164</v>
      </c>
      <c r="E116" s="157" t="s">
        <v>19</v>
      </c>
      <c r="F116" s="158" t="s">
        <v>98</v>
      </c>
      <c r="H116" s="159">
        <v>3</v>
      </c>
      <c r="I116" s="160"/>
      <c r="L116" s="156"/>
      <c r="M116" s="161"/>
      <c r="T116" s="162"/>
      <c r="AT116" s="157" t="s">
        <v>164</v>
      </c>
      <c r="AU116" s="157" t="s">
        <v>78</v>
      </c>
      <c r="AV116" s="13" t="s">
        <v>78</v>
      </c>
      <c r="AW116" s="13" t="s">
        <v>31</v>
      </c>
      <c r="AX116" s="13" t="s">
        <v>76</v>
      </c>
      <c r="AY116" s="157" t="s">
        <v>150</v>
      </c>
    </row>
    <row r="117" spans="2:65" s="1" customFormat="1" ht="16.5" customHeight="1">
      <c r="B117" s="32"/>
      <c r="C117" s="131" t="s">
        <v>201</v>
      </c>
      <c r="D117" s="131" t="s">
        <v>153</v>
      </c>
      <c r="E117" s="132" t="s">
        <v>1274</v>
      </c>
      <c r="F117" s="133" t="s">
        <v>1275</v>
      </c>
      <c r="G117" s="134" t="s">
        <v>1251</v>
      </c>
      <c r="H117" s="135">
        <v>8</v>
      </c>
      <c r="I117" s="136"/>
      <c r="J117" s="137">
        <f>ROUND(I117*H117,2)</f>
        <v>0</v>
      </c>
      <c r="K117" s="133" t="s">
        <v>19</v>
      </c>
      <c r="L117" s="32"/>
      <c r="M117" s="138" t="s">
        <v>19</v>
      </c>
      <c r="N117" s="139" t="s">
        <v>40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289</v>
      </c>
      <c r="AT117" s="142" t="s">
        <v>153</v>
      </c>
      <c r="AU117" s="142" t="s">
        <v>78</v>
      </c>
      <c r="AY117" s="17" t="s">
        <v>150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76</v>
      </c>
      <c r="BK117" s="143">
        <f>ROUND(I117*H117,2)</f>
        <v>0</v>
      </c>
      <c r="BL117" s="17" t="s">
        <v>289</v>
      </c>
      <c r="BM117" s="142" t="s">
        <v>1276</v>
      </c>
    </row>
    <row r="118" spans="2:65" s="1" customFormat="1">
      <c r="B118" s="32"/>
      <c r="D118" s="144" t="s">
        <v>160</v>
      </c>
      <c r="F118" s="145" t="s">
        <v>1277</v>
      </c>
      <c r="I118" s="146"/>
      <c r="L118" s="32"/>
      <c r="M118" s="147"/>
      <c r="T118" s="53"/>
      <c r="AT118" s="17" t="s">
        <v>160</v>
      </c>
      <c r="AU118" s="17" t="s">
        <v>78</v>
      </c>
    </row>
    <row r="119" spans="2:65" s="12" customFormat="1">
      <c r="B119" s="150"/>
      <c r="D119" s="144" t="s">
        <v>164</v>
      </c>
      <c r="E119" s="151" t="s">
        <v>19</v>
      </c>
      <c r="F119" s="152" t="s">
        <v>165</v>
      </c>
      <c r="H119" s="151" t="s">
        <v>19</v>
      </c>
      <c r="I119" s="153"/>
      <c r="L119" s="150"/>
      <c r="M119" s="154"/>
      <c r="T119" s="155"/>
      <c r="AT119" s="151" t="s">
        <v>164</v>
      </c>
      <c r="AU119" s="151" t="s">
        <v>78</v>
      </c>
      <c r="AV119" s="12" t="s">
        <v>76</v>
      </c>
      <c r="AW119" s="12" t="s">
        <v>31</v>
      </c>
      <c r="AX119" s="12" t="s">
        <v>69</v>
      </c>
      <c r="AY119" s="151" t="s">
        <v>150</v>
      </c>
    </row>
    <row r="120" spans="2:65" s="13" customFormat="1">
      <c r="B120" s="156"/>
      <c r="D120" s="144" t="s">
        <v>164</v>
      </c>
      <c r="E120" s="157" t="s">
        <v>19</v>
      </c>
      <c r="F120" s="158" t="s">
        <v>211</v>
      </c>
      <c r="H120" s="159">
        <v>8</v>
      </c>
      <c r="I120" s="160"/>
      <c r="L120" s="156"/>
      <c r="M120" s="161"/>
      <c r="T120" s="162"/>
      <c r="AT120" s="157" t="s">
        <v>164</v>
      </c>
      <c r="AU120" s="157" t="s">
        <v>78</v>
      </c>
      <c r="AV120" s="13" t="s">
        <v>78</v>
      </c>
      <c r="AW120" s="13" t="s">
        <v>31</v>
      </c>
      <c r="AX120" s="13" t="s">
        <v>76</v>
      </c>
      <c r="AY120" s="157" t="s">
        <v>150</v>
      </c>
    </row>
    <row r="121" spans="2:65" s="1" customFormat="1" ht="16.5" customHeight="1">
      <c r="B121" s="32"/>
      <c r="C121" s="131" t="s">
        <v>211</v>
      </c>
      <c r="D121" s="131" t="s">
        <v>153</v>
      </c>
      <c r="E121" s="132" t="s">
        <v>1278</v>
      </c>
      <c r="F121" s="133" t="s">
        <v>1279</v>
      </c>
      <c r="G121" s="134" t="s">
        <v>1251</v>
      </c>
      <c r="H121" s="135">
        <v>1</v>
      </c>
      <c r="I121" s="136"/>
      <c r="J121" s="137">
        <f>ROUND(I121*H121,2)</f>
        <v>0</v>
      </c>
      <c r="K121" s="133" t="s">
        <v>19</v>
      </c>
      <c r="L121" s="32"/>
      <c r="M121" s="138" t="s">
        <v>19</v>
      </c>
      <c r="N121" s="139" t="s">
        <v>40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289</v>
      </c>
      <c r="AT121" s="142" t="s">
        <v>153</v>
      </c>
      <c r="AU121" s="142" t="s">
        <v>78</v>
      </c>
      <c r="AY121" s="17" t="s">
        <v>150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76</v>
      </c>
      <c r="BK121" s="143">
        <f>ROUND(I121*H121,2)</f>
        <v>0</v>
      </c>
      <c r="BL121" s="17" t="s">
        <v>289</v>
      </c>
      <c r="BM121" s="142" t="s">
        <v>1280</v>
      </c>
    </row>
    <row r="122" spans="2:65" s="1" customFormat="1">
      <c r="B122" s="32"/>
      <c r="D122" s="144" t="s">
        <v>160</v>
      </c>
      <c r="F122" s="145" t="s">
        <v>1281</v>
      </c>
      <c r="I122" s="146"/>
      <c r="L122" s="32"/>
      <c r="M122" s="147"/>
      <c r="T122" s="53"/>
      <c r="AT122" s="17" t="s">
        <v>160</v>
      </c>
      <c r="AU122" s="17" t="s">
        <v>78</v>
      </c>
    </row>
    <row r="123" spans="2:65" s="12" customFormat="1">
      <c r="B123" s="150"/>
      <c r="D123" s="144" t="s">
        <v>164</v>
      </c>
      <c r="E123" s="151" t="s">
        <v>19</v>
      </c>
      <c r="F123" s="152" t="s">
        <v>165</v>
      </c>
      <c r="H123" s="151" t="s">
        <v>19</v>
      </c>
      <c r="I123" s="153"/>
      <c r="L123" s="150"/>
      <c r="M123" s="154"/>
      <c r="T123" s="155"/>
      <c r="AT123" s="151" t="s">
        <v>164</v>
      </c>
      <c r="AU123" s="151" t="s">
        <v>78</v>
      </c>
      <c r="AV123" s="12" t="s">
        <v>76</v>
      </c>
      <c r="AW123" s="12" t="s">
        <v>31</v>
      </c>
      <c r="AX123" s="12" t="s">
        <v>69</v>
      </c>
      <c r="AY123" s="151" t="s">
        <v>150</v>
      </c>
    </row>
    <row r="124" spans="2:65" s="13" customFormat="1">
      <c r="B124" s="156"/>
      <c r="D124" s="144" t="s">
        <v>164</v>
      </c>
      <c r="E124" s="157" t="s">
        <v>19</v>
      </c>
      <c r="F124" s="158" t="s">
        <v>76</v>
      </c>
      <c r="H124" s="159">
        <v>1</v>
      </c>
      <c r="I124" s="160"/>
      <c r="L124" s="156"/>
      <c r="M124" s="161"/>
      <c r="T124" s="162"/>
      <c r="AT124" s="157" t="s">
        <v>164</v>
      </c>
      <c r="AU124" s="157" t="s">
        <v>78</v>
      </c>
      <c r="AV124" s="13" t="s">
        <v>78</v>
      </c>
      <c r="AW124" s="13" t="s">
        <v>31</v>
      </c>
      <c r="AX124" s="13" t="s">
        <v>76</v>
      </c>
      <c r="AY124" s="157" t="s">
        <v>150</v>
      </c>
    </row>
    <row r="125" spans="2:65" s="1" customFormat="1" ht="16.5" customHeight="1">
      <c r="B125" s="32"/>
      <c r="C125" s="131" t="s">
        <v>151</v>
      </c>
      <c r="D125" s="131" t="s">
        <v>153</v>
      </c>
      <c r="E125" s="132" t="s">
        <v>1282</v>
      </c>
      <c r="F125" s="133" t="s">
        <v>1283</v>
      </c>
      <c r="G125" s="134" t="s">
        <v>1251</v>
      </c>
      <c r="H125" s="135">
        <v>8</v>
      </c>
      <c r="I125" s="136"/>
      <c r="J125" s="137">
        <f>ROUND(I125*H125,2)</f>
        <v>0</v>
      </c>
      <c r="K125" s="133" t="s">
        <v>19</v>
      </c>
      <c r="L125" s="32"/>
      <c r="M125" s="138" t="s">
        <v>19</v>
      </c>
      <c r="N125" s="139" t="s">
        <v>40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289</v>
      </c>
      <c r="AT125" s="142" t="s">
        <v>153</v>
      </c>
      <c r="AU125" s="142" t="s">
        <v>78</v>
      </c>
      <c r="AY125" s="17" t="s">
        <v>150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76</v>
      </c>
      <c r="BK125" s="143">
        <f>ROUND(I125*H125,2)</f>
        <v>0</v>
      </c>
      <c r="BL125" s="17" t="s">
        <v>289</v>
      </c>
      <c r="BM125" s="142" t="s">
        <v>1284</v>
      </c>
    </row>
    <row r="126" spans="2:65" s="1" customFormat="1">
      <c r="B126" s="32"/>
      <c r="D126" s="144" t="s">
        <v>160</v>
      </c>
      <c r="F126" s="145" t="s">
        <v>1285</v>
      </c>
      <c r="I126" s="146"/>
      <c r="L126" s="32"/>
      <c r="M126" s="147"/>
      <c r="T126" s="53"/>
      <c r="AT126" s="17" t="s">
        <v>160</v>
      </c>
      <c r="AU126" s="17" t="s">
        <v>78</v>
      </c>
    </row>
    <row r="127" spans="2:65" s="12" customFormat="1">
      <c r="B127" s="150"/>
      <c r="D127" s="144" t="s">
        <v>164</v>
      </c>
      <c r="E127" s="151" t="s">
        <v>19</v>
      </c>
      <c r="F127" s="152" t="s">
        <v>165</v>
      </c>
      <c r="H127" s="151" t="s">
        <v>19</v>
      </c>
      <c r="I127" s="153"/>
      <c r="L127" s="150"/>
      <c r="M127" s="154"/>
      <c r="T127" s="155"/>
      <c r="AT127" s="151" t="s">
        <v>164</v>
      </c>
      <c r="AU127" s="151" t="s">
        <v>78</v>
      </c>
      <c r="AV127" s="12" t="s">
        <v>76</v>
      </c>
      <c r="AW127" s="12" t="s">
        <v>31</v>
      </c>
      <c r="AX127" s="12" t="s">
        <v>69</v>
      </c>
      <c r="AY127" s="151" t="s">
        <v>150</v>
      </c>
    </row>
    <row r="128" spans="2:65" s="13" customFormat="1">
      <c r="B128" s="156"/>
      <c r="D128" s="144" t="s">
        <v>164</v>
      </c>
      <c r="E128" s="157" t="s">
        <v>19</v>
      </c>
      <c r="F128" s="158" t="s">
        <v>211</v>
      </c>
      <c r="H128" s="159">
        <v>8</v>
      </c>
      <c r="I128" s="160"/>
      <c r="L128" s="156"/>
      <c r="M128" s="161"/>
      <c r="T128" s="162"/>
      <c r="AT128" s="157" t="s">
        <v>164</v>
      </c>
      <c r="AU128" s="157" t="s">
        <v>78</v>
      </c>
      <c r="AV128" s="13" t="s">
        <v>78</v>
      </c>
      <c r="AW128" s="13" t="s">
        <v>31</v>
      </c>
      <c r="AX128" s="13" t="s">
        <v>76</v>
      </c>
      <c r="AY128" s="157" t="s">
        <v>150</v>
      </c>
    </row>
    <row r="129" spans="2:65" s="1" customFormat="1" ht="16.5" customHeight="1">
      <c r="B129" s="32"/>
      <c r="C129" s="131" t="s">
        <v>228</v>
      </c>
      <c r="D129" s="131" t="s">
        <v>153</v>
      </c>
      <c r="E129" s="132" t="s">
        <v>1286</v>
      </c>
      <c r="F129" s="133" t="s">
        <v>1287</v>
      </c>
      <c r="G129" s="134" t="s">
        <v>1251</v>
      </c>
      <c r="H129" s="135">
        <v>4</v>
      </c>
      <c r="I129" s="136"/>
      <c r="J129" s="137">
        <f>ROUND(I129*H129,2)</f>
        <v>0</v>
      </c>
      <c r="K129" s="133" t="s">
        <v>19</v>
      </c>
      <c r="L129" s="32"/>
      <c r="M129" s="138" t="s">
        <v>19</v>
      </c>
      <c r="N129" s="139" t="s">
        <v>40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289</v>
      </c>
      <c r="AT129" s="142" t="s">
        <v>153</v>
      </c>
      <c r="AU129" s="142" t="s">
        <v>78</v>
      </c>
      <c r="AY129" s="17" t="s">
        <v>150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76</v>
      </c>
      <c r="BK129" s="143">
        <f>ROUND(I129*H129,2)</f>
        <v>0</v>
      </c>
      <c r="BL129" s="17" t="s">
        <v>289</v>
      </c>
      <c r="BM129" s="142" t="s">
        <v>1288</v>
      </c>
    </row>
    <row r="130" spans="2:65" s="1" customFormat="1">
      <c r="B130" s="32"/>
      <c r="D130" s="144" t="s">
        <v>160</v>
      </c>
      <c r="F130" s="145" t="s">
        <v>1289</v>
      </c>
      <c r="I130" s="146"/>
      <c r="L130" s="32"/>
      <c r="M130" s="147"/>
      <c r="T130" s="53"/>
      <c r="AT130" s="17" t="s">
        <v>160</v>
      </c>
      <c r="AU130" s="17" t="s">
        <v>78</v>
      </c>
    </row>
    <row r="131" spans="2:65" s="12" customFormat="1">
      <c r="B131" s="150"/>
      <c r="D131" s="144" t="s">
        <v>164</v>
      </c>
      <c r="E131" s="151" t="s">
        <v>19</v>
      </c>
      <c r="F131" s="152" t="s">
        <v>165</v>
      </c>
      <c r="H131" s="151" t="s">
        <v>19</v>
      </c>
      <c r="I131" s="153"/>
      <c r="L131" s="150"/>
      <c r="M131" s="154"/>
      <c r="T131" s="155"/>
      <c r="AT131" s="151" t="s">
        <v>164</v>
      </c>
      <c r="AU131" s="151" t="s">
        <v>78</v>
      </c>
      <c r="AV131" s="12" t="s">
        <v>76</v>
      </c>
      <c r="AW131" s="12" t="s">
        <v>31</v>
      </c>
      <c r="AX131" s="12" t="s">
        <v>69</v>
      </c>
      <c r="AY131" s="151" t="s">
        <v>150</v>
      </c>
    </row>
    <row r="132" spans="2:65" s="13" customFormat="1">
      <c r="B132" s="156"/>
      <c r="D132" s="144" t="s">
        <v>164</v>
      </c>
      <c r="E132" s="157" t="s">
        <v>19</v>
      </c>
      <c r="F132" s="158" t="s">
        <v>158</v>
      </c>
      <c r="H132" s="159">
        <v>4</v>
      </c>
      <c r="I132" s="160"/>
      <c r="L132" s="156"/>
      <c r="M132" s="161"/>
      <c r="T132" s="162"/>
      <c r="AT132" s="157" t="s">
        <v>164</v>
      </c>
      <c r="AU132" s="157" t="s">
        <v>78</v>
      </c>
      <c r="AV132" s="13" t="s">
        <v>78</v>
      </c>
      <c r="AW132" s="13" t="s">
        <v>31</v>
      </c>
      <c r="AX132" s="13" t="s">
        <v>76</v>
      </c>
      <c r="AY132" s="157" t="s">
        <v>150</v>
      </c>
    </row>
    <row r="133" spans="2:65" s="1" customFormat="1" ht="16.5" customHeight="1">
      <c r="B133" s="32"/>
      <c r="C133" s="131" t="s">
        <v>236</v>
      </c>
      <c r="D133" s="131" t="s">
        <v>153</v>
      </c>
      <c r="E133" s="132" t="s">
        <v>1290</v>
      </c>
      <c r="F133" s="133" t="s">
        <v>1291</v>
      </c>
      <c r="G133" s="134" t="s">
        <v>1251</v>
      </c>
      <c r="H133" s="135">
        <v>1</v>
      </c>
      <c r="I133" s="136"/>
      <c r="J133" s="137">
        <f>ROUND(I133*H133,2)</f>
        <v>0</v>
      </c>
      <c r="K133" s="133" t="s">
        <v>19</v>
      </c>
      <c r="L133" s="32"/>
      <c r="M133" s="138" t="s">
        <v>19</v>
      </c>
      <c r="N133" s="139" t="s">
        <v>40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289</v>
      </c>
      <c r="AT133" s="142" t="s">
        <v>153</v>
      </c>
      <c r="AU133" s="142" t="s">
        <v>78</v>
      </c>
      <c r="AY133" s="17" t="s">
        <v>150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76</v>
      </c>
      <c r="BK133" s="143">
        <f>ROUND(I133*H133,2)</f>
        <v>0</v>
      </c>
      <c r="BL133" s="17" t="s">
        <v>289</v>
      </c>
      <c r="BM133" s="142" t="s">
        <v>1292</v>
      </c>
    </row>
    <row r="134" spans="2:65" s="1" customFormat="1">
      <c r="B134" s="32"/>
      <c r="D134" s="144" t="s">
        <v>160</v>
      </c>
      <c r="F134" s="145" t="s">
        <v>1293</v>
      </c>
      <c r="I134" s="146"/>
      <c r="L134" s="32"/>
      <c r="M134" s="147"/>
      <c r="T134" s="53"/>
      <c r="AT134" s="17" t="s">
        <v>160</v>
      </c>
      <c r="AU134" s="17" t="s">
        <v>78</v>
      </c>
    </row>
    <row r="135" spans="2:65" s="12" customFormat="1">
      <c r="B135" s="150"/>
      <c r="D135" s="144" t="s">
        <v>164</v>
      </c>
      <c r="E135" s="151" t="s">
        <v>19</v>
      </c>
      <c r="F135" s="152" t="s">
        <v>165</v>
      </c>
      <c r="H135" s="151" t="s">
        <v>19</v>
      </c>
      <c r="I135" s="153"/>
      <c r="L135" s="150"/>
      <c r="M135" s="154"/>
      <c r="T135" s="155"/>
      <c r="AT135" s="151" t="s">
        <v>164</v>
      </c>
      <c r="AU135" s="151" t="s">
        <v>78</v>
      </c>
      <c r="AV135" s="12" t="s">
        <v>76</v>
      </c>
      <c r="AW135" s="12" t="s">
        <v>31</v>
      </c>
      <c r="AX135" s="12" t="s">
        <v>69</v>
      </c>
      <c r="AY135" s="151" t="s">
        <v>150</v>
      </c>
    </row>
    <row r="136" spans="2:65" s="13" customFormat="1">
      <c r="B136" s="156"/>
      <c r="D136" s="144" t="s">
        <v>164</v>
      </c>
      <c r="E136" s="157" t="s">
        <v>19</v>
      </c>
      <c r="F136" s="158" t="s">
        <v>76</v>
      </c>
      <c r="H136" s="159">
        <v>1</v>
      </c>
      <c r="I136" s="160"/>
      <c r="L136" s="156"/>
      <c r="M136" s="161"/>
      <c r="T136" s="162"/>
      <c r="AT136" s="157" t="s">
        <v>164</v>
      </c>
      <c r="AU136" s="157" t="s">
        <v>78</v>
      </c>
      <c r="AV136" s="13" t="s">
        <v>78</v>
      </c>
      <c r="AW136" s="13" t="s">
        <v>31</v>
      </c>
      <c r="AX136" s="13" t="s">
        <v>76</v>
      </c>
      <c r="AY136" s="157" t="s">
        <v>150</v>
      </c>
    </row>
    <row r="137" spans="2:65" s="1" customFormat="1" ht="16.5" customHeight="1">
      <c r="B137" s="32"/>
      <c r="C137" s="131" t="s">
        <v>8</v>
      </c>
      <c r="D137" s="131" t="s">
        <v>153</v>
      </c>
      <c r="E137" s="132" t="s">
        <v>1294</v>
      </c>
      <c r="F137" s="133" t="s">
        <v>1295</v>
      </c>
      <c r="G137" s="134" t="s">
        <v>1251</v>
      </c>
      <c r="H137" s="135">
        <v>10</v>
      </c>
      <c r="I137" s="136"/>
      <c r="J137" s="137">
        <f>ROUND(I137*H137,2)</f>
        <v>0</v>
      </c>
      <c r="K137" s="133" t="s">
        <v>19</v>
      </c>
      <c r="L137" s="32"/>
      <c r="M137" s="138" t="s">
        <v>19</v>
      </c>
      <c r="N137" s="139" t="s">
        <v>40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289</v>
      </c>
      <c r="AT137" s="142" t="s">
        <v>153</v>
      </c>
      <c r="AU137" s="142" t="s">
        <v>78</v>
      </c>
      <c r="AY137" s="17" t="s">
        <v>150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76</v>
      </c>
      <c r="BK137" s="143">
        <f>ROUND(I137*H137,2)</f>
        <v>0</v>
      </c>
      <c r="BL137" s="17" t="s">
        <v>289</v>
      </c>
      <c r="BM137" s="142" t="s">
        <v>1296</v>
      </c>
    </row>
    <row r="138" spans="2:65" s="1" customFormat="1">
      <c r="B138" s="32"/>
      <c r="D138" s="144" t="s">
        <v>160</v>
      </c>
      <c r="F138" s="145" t="s">
        <v>1297</v>
      </c>
      <c r="I138" s="146"/>
      <c r="L138" s="32"/>
      <c r="M138" s="147"/>
      <c r="T138" s="53"/>
      <c r="AT138" s="17" t="s">
        <v>160</v>
      </c>
      <c r="AU138" s="17" t="s">
        <v>78</v>
      </c>
    </row>
    <row r="139" spans="2:65" s="12" customFormat="1">
      <c r="B139" s="150"/>
      <c r="D139" s="144" t="s">
        <v>164</v>
      </c>
      <c r="E139" s="151" t="s">
        <v>19</v>
      </c>
      <c r="F139" s="152" t="s">
        <v>165</v>
      </c>
      <c r="H139" s="151" t="s">
        <v>19</v>
      </c>
      <c r="I139" s="153"/>
      <c r="L139" s="150"/>
      <c r="M139" s="154"/>
      <c r="T139" s="155"/>
      <c r="AT139" s="151" t="s">
        <v>164</v>
      </c>
      <c r="AU139" s="151" t="s">
        <v>78</v>
      </c>
      <c r="AV139" s="12" t="s">
        <v>76</v>
      </c>
      <c r="AW139" s="12" t="s">
        <v>31</v>
      </c>
      <c r="AX139" s="12" t="s">
        <v>69</v>
      </c>
      <c r="AY139" s="151" t="s">
        <v>150</v>
      </c>
    </row>
    <row r="140" spans="2:65" s="13" customFormat="1">
      <c r="B140" s="156"/>
      <c r="D140" s="144" t="s">
        <v>164</v>
      </c>
      <c r="E140" s="157" t="s">
        <v>19</v>
      </c>
      <c r="F140" s="158" t="s">
        <v>228</v>
      </c>
      <c r="H140" s="159">
        <v>10</v>
      </c>
      <c r="I140" s="160"/>
      <c r="L140" s="156"/>
      <c r="M140" s="161"/>
      <c r="T140" s="162"/>
      <c r="AT140" s="157" t="s">
        <v>164</v>
      </c>
      <c r="AU140" s="157" t="s">
        <v>78</v>
      </c>
      <c r="AV140" s="13" t="s">
        <v>78</v>
      </c>
      <c r="AW140" s="13" t="s">
        <v>31</v>
      </c>
      <c r="AX140" s="13" t="s">
        <v>76</v>
      </c>
      <c r="AY140" s="157" t="s">
        <v>150</v>
      </c>
    </row>
    <row r="141" spans="2:65" s="1" customFormat="1" ht="16.5" customHeight="1">
      <c r="B141" s="32"/>
      <c r="C141" s="131" t="s">
        <v>257</v>
      </c>
      <c r="D141" s="131" t="s">
        <v>153</v>
      </c>
      <c r="E141" s="132" t="s">
        <v>1298</v>
      </c>
      <c r="F141" s="133" t="s">
        <v>1299</v>
      </c>
      <c r="G141" s="134" t="s">
        <v>1251</v>
      </c>
      <c r="H141" s="135">
        <v>2</v>
      </c>
      <c r="I141" s="136"/>
      <c r="J141" s="137">
        <f>ROUND(I141*H141,2)</f>
        <v>0</v>
      </c>
      <c r="K141" s="133" t="s">
        <v>19</v>
      </c>
      <c r="L141" s="32"/>
      <c r="M141" s="138" t="s">
        <v>19</v>
      </c>
      <c r="N141" s="139" t="s">
        <v>40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289</v>
      </c>
      <c r="AT141" s="142" t="s">
        <v>153</v>
      </c>
      <c r="AU141" s="142" t="s">
        <v>78</v>
      </c>
      <c r="AY141" s="17" t="s">
        <v>150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76</v>
      </c>
      <c r="BK141" s="143">
        <f>ROUND(I141*H141,2)</f>
        <v>0</v>
      </c>
      <c r="BL141" s="17" t="s">
        <v>289</v>
      </c>
      <c r="BM141" s="142" t="s">
        <v>1300</v>
      </c>
    </row>
    <row r="142" spans="2:65" s="1" customFormat="1">
      <c r="B142" s="32"/>
      <c r="D142" s="144" t="s">
        <v>160</v>
      </c>
      <c r="F142" s="145" t="s">
        <v>1301</v>
      </c>
      <c r="I142" s="146"/>
      <c r="L142" s="32"/>
      <c r="M142" s="147"/>
      <c r="T142" s="53"/>
      <c r="AT142" s="17" t="s">
        <v>160</v>
      </c>
      <c r="AU142" s="17" t="s">
        <v>78</v>
      </c>
    </row>
    <row r="143" spans="2:65" s="12" customFormat="1">
      <c r="B143" s="150"/>
      <c r="D143" s="144" t="s">
        <v>164</v>
      </c>
      <c r="E143" s="151" t="s">
        <v>19</v>
      </c>
      <c r="F143" s="152" t="s">
        <v>165</v>
      </c>
      <c r="H143" s="151" t="s">
        <v>19</v>
      </c>
      <c r="I143" s="153"/>
      <c r="L143" s="150"/>
      <c r="M143" s="154"/>
      <c r="T143" s="155"/>
      <c r="AT143" s="151" t="s">
        <v>164</v>
      </c>
      <c r="AU143" s="151" t="s">
        <v>78</v>
      </c>
      <c r="AV143" s="12" t="s">
        <v>76</v>
      </c>
      <c r="AW143" s="12" t="s">
        <v>31</v>
      </c>
      <c r="AX143" s="12" t="s">
        <v>69</v>
      </c>
      <c r="AY143" s="151" t="s">
        <v>150</v>
      </c>
    </row>
    <row r="144" spans="2:65" s="13" customFormat="1">
      <c r="B144" s="156"/>
      <c r="D144" s="144" t="s">
        <v>164</v>
      </c>
      <c r="E144" s="157" t="s">
        <v>19</v>
      </c>
      <c r="F144" s="158" t="s">
        <v>78</v>
      </c>
      <c r="H144" s="159">
        <v>2</v>
      </c>
      <c r="I144" s="160"/>
      <c r="L144" s="156"/>
      <c r="M144" s="161"/>
      <c r="T144" s="162"/>
      <c r="AT144" s="157" t="s">
        <v>164</v>
      </c>
      <c r="AU144" s="157" t="s">
        <v>78</v>
      </c>
      <c r="AV144" s="13" t="s">
        <v>78</v>
      </c>
      <c r="AW144" s="13" t="s">
        <v>31</v>
      </c>
      <c r="AX144" s="13" t="s">
        <v>76</v>
      </c>
      <c r="AY144" s="157" t="s">
        <v>150</v>
      </c>
    </row>
    <row r="145" spans="2:65" s="1" customFormat="1" ht="16.5" customHeight="1">
      <c r="B145" s="32"/>
      <c r="C145" s="131" t="s">
        <v>265</v>
      </c>
      <c r="D145" s="131" t="s">
        <v>153</v>
      </c>
      <c r="E145" s="132" t="s">
        <v>1302</v>
      </c>
      <c r="F145" s="133" t="s">
        <v>1303</v>
      </c>
      <c r="G145" s="134" t="s">
        <v>1251</v>
      </c>
      <c r="H145" s="135">
        <v>3</v>
      </c>
      <c r="I145" s="136"/>
      <c r="J145" s="137">
        <f>ROUND(I145*H145,2)</f>
        <v>0</v>
      </c>
      <c r="K145" s="133" t="s">
        <v>19</v>
      </c>
      <c r="L145" s="32"/>
      <c r="M145" s="138" t="s">
        <v>19</v>
      </c>
      <c r="N145" s="139" t="s">
        <v>40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289</v>
      </c>
      <c r="AT145" s="142" t="s">
        <v>153</v>
      </c>
      <c r="AU145" s="142" t="s">
        <v>78</v>
      </c>
      <c r="AY145" s="17" t="s">
        <v>150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76</v>
      </c>
      <c r="BK145" s="143">
        <f>ROUND(I145*H145,2)</f>
        <v>0</v>
      </c>
      <c r="BL145" s="17" t="s">
        <v>289</v>
      </c>
      <c r="BM145" s="142" t="s">
        <v>1304</v>
      </c>
    </row>
    <row r="146" spans="2:65" s="1" customFormat="1">
      <c r="B146" s="32"/>
      <c r="D146" s="144" t="s">
        <v>160</v>
      </c>
      <c r="F146" s="145" t="s">
        <v>1305</v>
      </c>
      <c r="I146" s="146"/>
      <c r="L146" s="32"/>
      <c r="M146" s="147"/>
      <c r="T146" s="53"/>
      <c r="AT146" s="17" t="s">
        <v>160</v>
      </c>
      <c r="AU146" s="17" t="s">
        <v>78</v>
      </c>
    </row>
    <row r="147" spans="2:65" s="12" customFormat="1">
      <c r="B147" s="150"/>
      <c r="D147" s="144" t="s">
        <v>164</v>
      </c>
      <c r="E147" s="151" t="s">
        <v>19</v>
      </c>
      <c r="F147" s="152" t="s">
        <v>165</v>
      </c>
      <c r="H147" s="151" t="s">
        <v>19</v>
      </c>
      <c r="I147" s="153"/>
      <c r="L147" s="150"/>
      <c r="M147" s="154"/>
      <c r="T147" s="155"/>
      <c r="AT147" s="151" t="s">
        <v>164</v>
      </c>
      <c r="AU147" s="151" t="s">
        <v>78</v>
      </c>
      <c r="AV147" s="12" t="s">
        <v>76</v>
      </c>
      <c r="AW147" s="12" t="s">
        <v>31</v>
      </c>
      <c r="AX147" s="12" t="s">
        <v>69</v>
      </c>
      <c r="AY147" s="151" t="s">
        <v>150</v>
      </c>
    </row>
    <row r="148" spans="2:65" s="13" customFormat="1">
      <c r="B148" s="156"/>
      <c r="D148" s="144" t="s">
        <v>164</v>
      </c>
      <c r="E148" s="157" t="s">
        <v>19</v>
      </c>
      <c r="F148" s="158" t="s">
        <v>98</v>
      </c>
      <c r="H148" s="159">
        <v>3</v>
      </c>
      <c r="I148" s="160"/>
      <c r="L148" s="156"/>
      <c r="M148" s="161"/>
      <c r="T148" s="162"/>
      <c r="AT148" s="157" t="s">
        <v>164</v>
      </c>
      <c r="AU148" s="157" t="s">
        <v>78</v>
      </c>
      <c r="AV148" s="13" t="s">
        <v>78</v>
      </c>
      <c r="AW148" s="13" t="s">
        <v>31</v>
      </c>
      <c r="AX148" s="13" t="s">
        <v>76</v>
      </c>
      <c r="AY148" s="157" t="s">
        <v>150</v>
      </c>
    </row>
    <row r="149" spans="2:65" s="1" customFormat="1" ht="16.5" customHeight="1">
      <c r="B149" s="32"/>
      <c r="C149" s="131" t="s">
        <v>279</v>
      </c>
      <c r="D149" s="131" t="s">
        <v>153</v>
      </c>
      <c r="E149" s="132" t="s">
        <v>1306</v>
      </c>
      <c r="F149" s="133" t="s">
        <v>1307</v>
      </c>
      <c r="G149" s="134" t="s">
        <v>1251</v>
      </c>
      <c r="H149" s="135">
        <v>2</v>
      </c>
      <c r="I149" s="136"/>
      <c r="J149" s="137">
        <f>ROUND(I149*H149,2)</f>
        <v>0</v>
      </c>
      <c r="K149" s="133" t="s">
        <v>19</v>
      </c>
      <c r="L149" s="32"/>
      <c r="M149" s="138" t="s">
        <v>19</v>
      </c>
      <c r="N149" s="139" t="s">
        <v>40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289</v>
      </c>
      <c r="AT149" s="142" t="s">
        <v>153</v>
      </c>
      <c r="AU149" s="142" t="s">
        <v>78</v>
      </c>
      <c r="AY149" s="17" t="s">
        <v>150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76</v>
      </c>
      <c r="BK149" s="143">
        <f>ROUND(I149*H149,2)</f>
        <v>0</v>
      </c>
      <c r="BL149" s="17" t="s">
        <v>289</v>
      </c>
      <c r="BM149" s="142" t="s">
        <v>1308</v>
      </c>
    </row>
    <row r="150" spans="2:65" s="1" customFormat="1">
      <c r="B150" s="32"/>
      <c r="D150" s="144" t="s">
        <v>160</v>
      </c>
      <c r="F150" s="145" t="s">
        <v>1309</v>
      </c>
      <c r="I150" s="146"/>
      <c r="L150" s="32"/>
      <c r="M150" s="147"/>
      <c r="T150" s="53"/>
      <c r="AT150" s="17" t="s">
        <v>160</v>
      </c>
      <c r="AU150" s="17" t="s">
        <v>78</v>
      </c>
    </row>
    <row r="151" spans="2:65" s="12" customFormat="1">
      <c r="B151" s="150"/>
      <c r="D151" s="144" t="s">
        <v>164</v>
      </c>
      <c r="E151" s="151" t="s">
        <v>19</v>
      </c>
      <c r="F151" s="152" t="s">
        <v>165</v>
      </c>
      <c r="H151" s="151" t="s">
        <v>19</v>
      </c>
      <c r="I151" s="153"/>
      <c r="L151" s="150"/>
      <c r="M151" s="154"/>
      <c r="T151" s="155"/>
      <c r="AT151" s="151" t="s">
        <v>164</v>
      </c>
      <c r="AU151" s="151" t="s">
        <v>78</v>
      </c>
      <c r="AV151" s="12" t="s">
        <v>76</v>
      </c>
      <c r="AW151" s="12" t="s">
        <v>31</v>
      </c>
      <c r="AX151" s="12" t="s">
        <v>69</v>
      </c>
      <c r="AY151" s="151" t="s">
        <v>150</v>
      </c>
    </row>
    <row r="152" spans="2:65" s="13" customFormat="1">
      <c r="B152" s="156"/>
      <c r="D152" s="144" t="s">
        <v>164</v>
      </c>
      <c r="E152" s="157" t="s">
        <v>19</v>
      </c>
      <c r="F152" s="158" t="s">
        <v>78</v>
      </c>
      <c r="H152" s="159">
        <v>2</v>
      </c>
      <c r="I152" s="160"/>
      <c r="L152" s="156"/>
      <c r="M152" s="161"/>
      <c r="T152" s="162"/>
      <c r="AT152" s="157" t="s">
        <v>164</v>
      </c>
      <c r="AU152" s="157" t="s">
        <v>78</v>
      </c>
      <c r="AV152" s="13" t="s">
        <v>78</v>
      </c>
      <c r="AW152" s="13" t="s">
        <v>31</v>
      </c>
      <c r="AX152" s="13" t="s">
        <v>76</v>
      </c>
      <c r="AY152" s="157" t="s">
        <v>150</v>
      </c>
    </row>
    <row r="153" spans="2:65" s="1" customFormat="1" ht="16.5" customHeight="1">
      <c r="B153" s="32"/>
      <c r="C153" s="131" t="s">
        <v>289</v>
      </c>
      <c r="D153" s="131" t="s">
        <v>153</v>
      </c>
      <c r="E153" s="132" t="s">
        <v>1310</v>
      </c>
      <c r="F153" s="133" t="s">
        <v>1311</v>
      </c>
      <c r="G153" s="134" t="s">
        <v>1251</v>
      </c>
      <c r="H153" s="135">
        <v>2</v>
      </c>
      <c r="I153" s="136"/>
      <c r="J153" s="137">
        <f>ROUND(I153*H153,2)</f>
        <v>0</v>
      </c>
      <c r="K153" s="133" t="s">
        <v>19</v>
      </c>
      <c r="L153" s="32"/>
      <c r="M153" s="138" t="s">
        <v>19</v>
      </c>
      <c r="N153" s="139" t="s">
        <v>40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289</v>
      </c>
      <c r="AT153" s="142" t="s">
        <v>153</v>
      </c>
      <c r="AU153" s="142" t="s">
        <v>78</v>
      </c>
      <c r="AY153" s="17" t="s">
        <v>150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76</v>
      </c>
      <c r="BK153" s="143">
        <f>ROUND(I153*H153,2)</f>
        <v>0</v>
      </c>
      <c r="BL153" s="17" t="s">
        <v>289</v>
      </c>
      <c r="BM153" s="142" t="s">
        <v>1312</v>
      </c>
    </row>
    <row r="154" spans="2:65" s="1" customFormat="1">
      <c r="B154" s="32"/>
      <c r="D154" s="144" t="s">
        <v>160</v>
      </c>
      <c r="F154" s="145" t="s">
        <v>1313</v>
      </c>
      <c r="I154" s="146"/>
      <c r="L154" s="32"/>
      <c r="M154" s="147"/>
      <c r="T154" s="53"/>
      <c r="AT154" s="17" t="s">
        <v>160</v>
      </c>
      <c r="AU154" s="17" t="s">
        <v>78</v>
      </c>
    </row>
    <row r="155" spans="2:65" s="12" customFormat="1">
      <c r="B155" s="150"/>
      <c r="D155" s="144" t="s">
        <v>164</v>
      </c>
      <c r="E155" s="151" t="s">
        <v>19</v>
      </c>
      <c r="F155" s="152" t="s">
        <v>165</v>
      </c>
      <c r="H155" s="151" t="s">
        <v>19</v>
      </c>
      <c r="I155" s="153"/>
      <c r="L155" s="150"/>
      <c r="M155" s="154"/>
      <c r="T155" s="155"/>
      <c r="AT155" s="151" t="s">
        <v>164</v>
      </c>
      <c r="AU155" s="151" t="s">
        <v>78</v>
      </c>
      <c r="AV155" s="12" t="s">
        <v>76</v>
      </c>
      <c r="AW155" s="12" t="s">
        <v>31</v>
      </c>
      <c r="AX155" s="12" t="s">
        <v>69</v>
      </c>
      <c r="AY155" s="151" t="s">
        <v>150</v>
      </c>
    </row>
    <row r="156" spans="2:65" s="13" customFormat="1">
      <c r="B156" s="156"/>
      <c r="D156" s="144" t="s">
        <v>164</v>
      </c>
      <c r="E156" s="157" t="s">
        <v>19</v>
      </c>
      <c r="F156" s="158" t="s">
        <v>78</v>
      </c>
      <c r="H156" s="159">
        <v>2</v>
      </c>
      <c r="I156" s="160"/>
      <c r="L156" s="156"/>
      <c r="M156" s="161"/>
      <c r="T156" s="162"/>
      <c r="AT156" s="157" t="s">
        <v>164</v>
      </c>
      <c r="AU156" s="157" t="s">
        <v>78</v>
      </c>
      <c r="AV156" s="13" t="s">
        <v>78</v>
      </c>
      <c r="AW156" s="13" t="s">
        <v>31</v>
      </c>
      <c r="AX156" s="13" t="s">
        <v>76</v>
      </c>
      <c r="AY156" s="157" t="s">
        <v>150</v>
      </c>
    </row>
    <row r="157" spans="2:65" s="1" customFormat="1" ht="16.5" customHeight="1">
      <c r="B157" s="32"/>
      <c r="C157" s="131" t="s">
        <v>302</v>
      </c>
      <c r="D157" s="131" t="s">
        <v>153</v>
      </c>
      <c r="E157" s="132" t="s">
        <v>1314</v>
      </c>
      <c r="F157" s="133" t="s">
        <v>1315</v>
      </c>
      <c r="G157" s="134" t="s">
        <v>1251</v>
      </c>
      <c r="H157" s="135">
        <v>2</v>
      </c>
      <c r="I157" s="136"/>
      <c r="J157" s="137">
        <f>ROUND(I157*H157,2)</f>
        <v>0</v>
      </c>
      <c r="K157" s="133" t="s">
        <v>19</v>
      </c>
      <c r="L157" s="32"/>
      <c r="M157" s="138" t="s">
        <v>19</v>
      </c>
      <c r="N157" s="139" t="s">
        <v>40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289</v>
      </c>
      <c r="AT157" s="142" t="s">
        <v>153</v>
      </c>
      <c r="AU157" s="142" t="s">
        <v>78</v>
      </c>
      <c r="AY157" s="17" t="s">
        <v>150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76</v>
      </c>
      <c r="BK157" s="143">
        <f>ROUND(I157*H157,2)</f>
        <v>0</v>
      </c>
      <c r="BL157" s="17" t="s">
        <v>289</v>
      </c>
      <c r="BM157" s="142" t="s">
        <v>1316</v>
      </c>
    </row>
    <row r="158" spans="2:65" s="1" customFormat="1">
      <c r="B158" s="32"/>
      <c r="D158" s="144" t="s">
        <v>160</v>
      </c>
      <c r="F158" s="145" t="s">
        <v>1317</v>
      </c>
      <c r="I158" s="146"/>
      <c r="L158" s="32"/>
      <c r="M158" s="147"/>
      <c r="T158" s="53"/>
      <c r="AT158" s="17" t="s">
        <v>160</v>
      </c>
      <c r="AU158" s="17" t="s">
        <v>78</v>
      </c>
    </row>
    <row r="159" spans="2:65" s="12" customFormat="1">
      <c r="B159" s="150"/>
      <c r="D159" s="144" t="s">
        <v>164</v>
      </c>
      <c r="E159" s="151" t="s">
        <v>19</v>
      </c>
      <c r="F159" s="152" t="s">
        <v>165</v>
      </c>
      <c r="H159" s="151" t="s">
        <v>19</v>
      </c>
      <c r="I159" s="153"/>
      <c r="L159" s="150"/>
      <c r="M159" s="154"/>
      <c r="T159" s="155"/>
      <c r="AT159" s="151" t="s">
        <v>164</v>
      </c>
      <c r="AU159" s="151" t="s">
        <v>78</v>
      </c>
      <c r="AV159" s="12" t="s">
        <v>76</v>
      </c>
      <c r="AW159" s="12" t="s">
        <v>31</v>
      </c>
      <c r="AX159" s="12" t="s">
        <v>69</v>
      </c>
      <c r="AY159" s="151" t="s">
        <v>150</v>
      </c>
    </row>
    <row r="160" spans="2:65" s="13" customFormat="1">
      <c r="B160" s="156"/>
      <c r="D160" s="144" t="s">
        <v>164</v>
      </c>
      <c r="E160" s="157" t="s">
        <v>19</v>
      </c>
      <c r="F160" s="158" t="s">
        <v>78</v>
      </c>
      <c r="H160" s="159">
        <v>2</v>
      </c>
      <c r="I160" s="160"/>
      <c r="L160" s="156"/>
      <c r="M160" s="161"/>
      <c r="T160" s="162"/>
      <c r="AT160" s="157" t="s">
        <v>164</v>
      </c>
      <c r="AU160" s="157" t="s">
        <v>78</v>
      </c>
      <c r="AV160" s="13" t="s">
        <v>78</v>
      </c>
      <c r="AW160" s="13" t="s">
        <v>31</v>
      </c>
      <c r="AX160" s="13" t="s">
        <v>76</v>
      </c>
      <c r="AY160" s="157" t="s">
        <v>150</v>
      </c>
    </row>
    <row r="161" spans="2:65" s="1" customFormat="1" ht="16.5" customHeight="1">
      <c r="B161" s="32"/>
      <c r="C161" s="131" t="s">
        <v>310</v>
      </c>
      <c r="D161" s="131" t="s">
        <v>153</v>
      </c>
      <c r="E161" s="132" t="s">
        <v>1318</v>
      </c>
      <c r="F161" s="133" t="s">
        <v>1319</v>
      </c>
      <c r="G161" s="134" t="s">
        <v>1251</v>
      </c>
      <c r="H161" s="135">
        <v>3</v>
      </c>
      <c r="I161" s="136"/>
      <c r="J161" s="137">
        <f>ROUND(I161*H161,2)</f>
        <v>0</v>
      </c>
      <c r="K161" s="133" t="s">
        <v>19</v>
      </c>
      <c r="L161" s="32"/>
      <c r="M161" s="138" t="s">
        <v>19</v>
      </c>
      <c r="N161" s="139" t="s">
        <v>40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289</v>
      </c>
      <c r="AT161" s="142" t="s">
        <v>153</v>
      </c>
      <c r="AU161" s="142" t="s">
        <v>78</v>
      </c>
      <c r="AY161" s="17" t="s">
        <v>150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76</v>
      </c>
      <c r="BK161" s="143">
        <f>ROUND(I161*H161,2)</f>
        <v>0</v>
      </c>
      <c r="BL161" s="17" t="s">
        <v>289</v>
      </c>
      <c r="BM161" s="142" t="s">
        <v>1320</v>
      </c>
    </row>
    <row r="162" spans="2:65" s="1" customFormat="1">
      <c r="B162" s="32"/>
      <c r="D162" s="144" t="s">
        <v>160</v>
      </c>
      <c r="F162" s="145" t="s">
        <v>1321</v>
      </c>
      <c r="I162" s="146"/>
      <c r="L162" s="32"/>
      <c r="M162" s="147"/>
      <c r="T162" s="53"/>
      <c r="AT162" s="17" t="s">
        <v>160</v>
      </c>
      <c r="AU162" s="17" t="s">
        <v>78</v>
      </c>
    </row>
    <row r="163" spans="2:65" s="12" customFormat="1">
      <c r="B163" s="150"/>
      <c r="D163" s="144" t="s">
        <v>164</v>
      </c>
      <c r="E163" s="151" t="s">
        <v>19</v>
      </c>
      <c r="F163" s="152" t="s">
        <v>165</v>
      </c>
      <c r="H163" s="151" t="s">
        <v>19</v>
      </c>
      <c r="I163" s="153"/>
      <c r="L163" s="150"/>
      <c r="M163" s="154"/>
      <c r="T163" s="155"/>
      <c r="AT163" s="151" t="s">
        <v>164</v>
      </c>
      <c r="AU163" s="151" t="s">
        <v>78</v>
      </c>
      <c r="AV163" s="12" t="s">
        <v>76</v>
      </c>
      <c r="AW163" s="12" t="s">
        <v>31</v>
      </c>
      <c r="AX163" s="12" t="s">
        <v>69</v>
      </c>
      <c r="AY163" s="151" t="s">
        <v>150</v>
      </c>
    </row>
    <row r="164" spans="2:65" s="13" customFormat="1">
      <c r="B164" s="156"/>
      <c r="D164" s="144" t="s">
        <v>164</v>
      </c>
      <c r="E164" s="157" t="s">
        <v>19</v>
      </c>
      <c r="F164" s="158" t="s">
        <v>98</v>
      </c>
      <c r="H164" s="159">
        <v>3</v>
      </c>
      <c r="I164" s="160"/>
      <c r="L164" s="156"/>
      <c r="M164" s="161"/>
      <c r="T164" s="162"/>
      <c r="AT164" s="157" t="s">
        <v>164</v>
      </c>
      <c r="AU164" s="157" t="s">
        <v>78</v>
      </c>
      <c r="AV164" s="13" t="s">
        <v>78</v>
      </c>
      <c r="AW164" s="13" t="s">
        <v>31</v>
      </c>
      <c r="AX164" s="13" t="s">
        <v>76</v>
      </c>
      <c r="AY164" s="157" t="s">
        <v>150</v>
      </c>
    </row>
    <row r="165" spans="2:65" s="1" customFormat="1" ht="16.5" customHeight="1">
      <c r="B165" s="32"/>
      <c r="C165" s="131" t="s">
        <v>319</v>
      </c>
      <c r="D165" s="131" t="s">
        <v>153</v>
      </c>
      <c r="E165" s="132" t="s">
        <v>1322</v>
      </c>
      <c r="F165" s="133" t="s">
        <v>1323</v>
      </c>
      <c r="G165" s="134" t="s">
        <v>1251</v>
      </c>
      <c r="H165" s="135">
        <v>1</v>
      </c>
      <c r="I165" s="136"/>
      <c r="J165" s="137">
        <f>ROUND(I165*H165,2)</f>
        <v>0</v>
      </c>
      <c r="K165" s="133" t="s">
        <v>19</v>
      </c>
      <c r="L165" s="32"/>
      <c r="M165" s="138" t="s">
        <v>19</v>
      </c>
      <c r="N165" s="139" t="s">
        <v>40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289</v>
      </c>
      <c r="AT165" s="142" t="s">
        <v>153</v>
      </c>
      <c r="AU165" s="142" t="s">
        <v>78</v>
      </c>
      <c r="AY165" s="17" t="s">
        <v>150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76</v>
      </c>
      <c r="BK165" s="143">
        <f>ROUND(I165*H165,2)</f>
        <v>0</v>
      </c>
      <c r="BL165" s="17" t="s">
        <v>289</v>
      </c>
      <c r="BM165" s="142" t="s">
        <v>1324</v>
      </c>
    </row>
    <row r="166" spans="2:65" s="1" customFormat="1">
      <c r="B166" s="32"/>
      <c r="D166" s="144" t="s">
        <v>160</v>
      </c>
      <c r="F166" s="145" t="s">
        <v>1325</v>
      </c>
      <c r="I166" s="146"/>
      <c r="L166" s="32"/>
      <c r="M166" s="147"/>
      <c r="T166" s="53"/>
      <c r="AT166" s="17" t="s">
        <v>160</v>
      </c>
      <c r="AU166" s="17" t="s">
        <v>78</v>
      </c>
    </row>
    <row r="167" spans="2:65" s="12" customFormat="1">
      <c r="B167" s="150"/>
      <c r="D167" s="144" t="s">
        <v>164</v>
      </c>
      <c r="E167" s="151" t="s">
        <v>19</v>
      </c>
      <c r="F167" s="152" t="s">
        <v>165</v>
      </c>
      <c r="H167" s="151" t="s">
        <v>19</v>
      </c>
      <c r="I167" s="153"/>
      <c r="L167" s="150"/>
      <c r="M167" s="154"/>
      <c r="T167" s="155"/>
      <c r="AT167" s="151" t="s">
        <v>164</v>
      </c>
      <c r="AU167" s="151" t="s">
        <v>78</v>
      </c>
      <c r="AV167" s="12" t="s">
        <v>76</v>
      </c>
      <c r="AW167" s="12" t="s">
        <v>31</v>
      </c>
      <c r="AX167" s="12" t="s">
        <v>69</v>
      </c>
      <c r="AY167" s="151" t="s">
        <v>150</v>
      </c>
    </row>
    <row r="168" spans="2:65" s="13" customFormat="1">
      <c r="B168" s="156"/>
      <c r="D168" s="144" t="s">
        <v>164</v>
      </c>
      <c r="E168" s="157" t="s">
        <v>19</v>
      </c>
      <c r="F168" s="158" t="s">
        <v>76</v>
      </c>
      <c r="H168" s="159">
        <v>1</v>
      </c>
      <c r="I168" s="160"/>
      <c r="L168" s="156"/>
      <c r="M168" s="161"/>
      <c r="T168" s="162"/>
      <c r="AT168" s="157" t="s">
        <v>164</v>
      </c>
      <c r="AU168" s="157" t="s">
        <v>78</v>
      </c>
      <c r="AV168" s="13" t="s">
        <v>78</v>
      </c>
      <c r="AW168" s="13" t="s">
        <v>31</v>
      </c>
      <c r="AX168" s="13" t="s">
        <v>76</v>
      </c>
      <c r="AY168" s="157" t="s">
        <v>150</v>
      </c>
    </row>
    <row r="169" spans="2:65" s="1" customFormat="1" ht="16.5" customHeight="1">
      <c r="B169" s="32"/>
      <c r="C169" s="131" t="s">
        <v>326</v>
      </c>
      <c r="D169" s="131" t="s">
        <v>153</v>
      </c>
      <c r="E169" s="132" t="s">
        <v>1326</v>
      </c>
      <c r="F169" s="133" t="s">
        <v>1327</v>
      </c>
      <c r="G169" s="134" t="s">
        <v>1251</v>
      </c>
      <c r="H169" s="135">
        <v>1</v>
      </c>
      <c r="I169" s="136"/>
      <c r="J169" s="137">
        <f>ROUND(I169*H169,2)</f>
        <v>0</v>
      </c>
      <c r="K169" s="133" t="s">
        <v>19</v>
      </c>
      <c r="L169" s="32"/>
      <c r="M169" s="138" t="s">
        <v>19</v>
      </c>
      <c r="N169" s="139" t="s">
        <v>40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289</v>
      </c>
      <c r="AT169" s="142" t="s">
        <v>153</v>
      </c>
      <c r="AU169" s="142" t="s">
        <v>78</v>
      </c>
      <c r="AY169" s="17" t="s">
        <v>150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76</v>
      </c>
      <c r="BK169" s="143">
        <f>ROUND(I169*H169,2)</f>
        <v>0</v>
      </c>
      <c r="BL169" s="17" t="s">
        <v>289</v>
      </c>
      <c r="BM169" s="142" t="s">
        <v>1328</v>
      </c>
    </row>
    <row r="170" spans="2:65" s="1" customFormat="1">
      <c r="B170" s="32"/>
      <c r="D170" s="144" t="s">
        <v>160</v>
      </c>
      <c r="F170" s="145" t="s">
        <v>1329</v>
      </c>
      <c r="I170" s="146"/>
      <c r="L170" s="32"/>
      <c r="M170" s="147"/>
      <c r="T170" s="53"/>
      <c r="AT170" s="17" t="s">
        <v>160</v>
      </c>
      <c r="AU170" s="17" t="s">
        <v>78</v>
      </c>
    </row>
    <row r="171" spans="2:65" s="12" customFormat="1">
      <c r="B171" s="150"/>
      <c r="D171" s="144" t="s">
        <v>164</v>
      </c>
      <c r="E171" s="151" t="s">
        <v>19</v>
      </c>
      <c r="F171" s="152" t="s">
        <v>165</v>
      </c>
      <c r="H171" s="151" t="s">
        <v>19</v>
      </c>
      <c r="I171" s="153"/>
      <c r="L171" s="150"/>
      <c r="M171" s="154"/>
      <c r="T171" s="155"/>
      <c r="AT171" s="151" t="s">
        <v>164</v>
      </c>
      <c r="AU171" s="151" t="s">
        <v>78</v>
      </c>
      <c r="AV171" s="12" t="s">
        <v>76</v>
      </c>
      <c r="AW171" s="12" t="s">
        <v>31</v>
      </c>
      <c r="AX171" s="12" t="s">
        <v>69</v>
      </c>
      <c r="AY171" s="151" t="s">
        <v>150</v>
      </c>
    </row>
    <row r="172" spans="2:65" s="13" customFormat="1">
      <c r="B172" s="156"/>
      <c r="D172" s="144" t="s">
        <v>164</v>
      </c>
      <c r="E172" s="157" t="s">
        <v>19</v>
      </c>
      <c r="F172" s="158" t="s">
        <v>76</v>
      </c>
      <c r="H172" s="159">
        <v>1</v>
      </c>
      <c r="I172" s="160"/>
      <c r="L172" s="156"/>
      <c r="M172" s="161"/>
      <c r="T172" s="162"/>
      <c r="AT172" s="157" t="s">
        <v>164</v>
      </c>
      <c r="AU172" s="157" t="s">
        <v>78</v>
      </c>
      <c r="AV172" s="13" t="s">
        <v>78</v>
      </c>
      <c r="AW172" s="13" t="s">
        <v>31</v>
      </c>
      <c r="AX172" s="13" t="s">
        <v>76</v>
      </c>
      <c r="AY172" s="157" t="s">
        <v>150</v>
      </c>
    </row>
    <row r="173" spans="2:65" s="1" customFormat="1" ht="16.5" customHeight="1">
      <c r="B173" s="32"/>
      <c r="C173" s="131" t="s">
        <v>7</v>
      </c>
      <c r="D173" s="131" t="s">
        <v>153</v>
      </c>
      <c r="E173" s="132" t="s">
        <v>1330</v>
      </c>
      <c r="F173" s="133" t="s">
        <v>1331</v>
      </c>
      <c r="G173" s="134" t="s">
        <v>1251</v>
      </c>
      <c r="H173" s="135">
        <v>3</v>
      </c>
      <c r="I173" s="136"/>
      <c r="J173" s="137">
        <f>ROUND(I173*H173,2)</f>
        <v>0</v>
      </c>
      <c r="K173" s="133" t="s">
        <v>19</v>
      </c>
      <c r="L173" s="32"/>
      <c r="M173" s="138" t="s">
        <v>19</v>
      </c>
      <c r="N173" s="139" t="s">
        <v>40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289</v>
      </c>
      <c r="AT173" s="142" t="s">
        <v>153</v>
      </c>
      <c r="AU173" s="142" t="s">
        <v>78</v>
      </c>
      <c r="AY173" s="17" t="s">
        <v>150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76</v>
      </c>
      <c r="BK173" s="143">
        <f>ROUND(I173*H173,2)</f>
        <v>0</v>
      </c>
      <c r="BL173" s="17" t="s">
        <v>289</v>
      </c>
      <c r="BM173" s="142" t="s">
        <v>1332</v>
      </c>
    </row>
    <row r="174" spans="2:65" s="1" customFormat="1">
      <c r="B174" s="32"/>
      <c r="D174" s="144" t="s">
        <v>160</v>
      </c>
      <c r="F174" s="145" t="s">
        <v>1333</v>
      </c>
      <c r="I174" s="146"/>
      <c r="L174" s="32"/>
      <c r="M174" s="147"/>
      <c r="T174" s="53"/>
      <c r="AT174" s="17" t="s">
        <v>160</v>
      </c>
      <c r="AU174" s="17" t="s">
        <v>78</v>
      </c>
    </row>
    <row r="175" spans="2:65" s="12" customFormat="1">
      <c r="B175" s="150"/>
      <c r="D175" s="144" t="s">
        <v>164</v>
      </c>
      <c r="E175" s="151" t="s">
        <v>19</v>
      </c>
      <c r="F175" s="152" t="s">
        <v>165</v>
      </c>
      <c r="H175" s="151" t="s">
        <v>19</v>
      </c>
      <c r="I175" s="153"/>
      <c r="L175" s="150"/>
      <c r="M175" s="154"/>
      <c r="T175" s="155"/>
      <c r="AT175" s="151" t="s">
        <v>164</v>
      </c>
      <c r="AU175" s="151" t="s">
        <v>78</v>
      </c>
      <c r="AV175" s="12" t="s">
        <v>76</v>
      </c>
      <c r="AW175" s="12" t="s">
        <v>31</v>
      </c>
      <c r="AX175" s="12" t="s">
        <v>69</v>
      </c>
      <c r="AY175" s="151" t="s">
        <v>150</v>
      </c>
    </row>
    <row r="176" spans="2:65" s="13" customFormat="1">
      <c r="B176" s="156"/>
      <c r="D176" s="144" t="s">
        <v>164</v>
      </c>
      <c r="E176" s="157" t="s">
        <v>19</v>
      </c>
      <c r="F176" s="158" t="s">
        <v>98</v>
      </c>
      <c r="H176" s="159">
        <v>3</v>
      </c>
      <c r="I176" s="160"/>
      <c r="L176" s="156"/>
      <c r="M176" s="161"/>
      <c r="T176" s="162"/>
      <c r="AT176" s="157" t="s">
        <v>164</v>
      </c>
      <c r="AU176" s="157" t="s">
        <v>78</v>
      </c>
      <c r="AV176" s="13" t="s">
        <v>78</v>
      </c>
      <c r="AW176" s="13" t="s">
        <v>31</v>
      </c>
      <c r="AX176" s="13" t="s">
        <v>76</v>
      </c>
      <c r="AY176" s="157" t="s">
        <v>150</v>
      </c>
    </row>
    <row r="177" spans="2:65" s="1" customFormat="1" ht="16.5" customHeight="1">
      <c r="B177" s="32"/>
      <c r="C177" s="131" t="s">
        <v>383</v>
      </c>
      <c r="D177" s="131" t="s">
        <v>153</v>
      </c>
      <c r="E177" s="132" t="s">
        <v>1334</v>
      </c>
      <c r="F177" s="133" t="s">
        <v>1335</v>
      </c>
      <c r="G177" s="134" t="s">
        <v>1251</v>
      </c>
      <c r="H177" s="135">
        <v>1</v>
      </c>
      <c r="I177" s="136"/>
      <c r="J177" s="137">
        <f>ROUND(I177*H177,2)</f>
        <v>0</v>
      </c>
      <c r="K177" s="133" t="s">
        <v>19</v>
      </c>
      <c r="L177" s="32"/>
      <c r="M177" s="138" t="s">
        <v>19</v>
      </c>
      <c r="N177" s="139" t="s">
        <v>40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289</v>
      </c>
      <c r="AT177" s="142" t="s">
        <v>153</v>
      </c>
      <c r="AU177" s="142" t="s">
        <v>78</v>
      </c>
      <c r="AY177" s="17" t="s">
        <v>150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76</v>
      </c>
      <c r="BK177" s="143">
        <f>ROUND(I177*H177,2)</f>
        <v>0</v>
      </c>
      <c r="BL177" s="17" t="s">
        <v>289</v>
      </c>
      <c r="BM177" s="142" t="s">
        <v>1336</v>
      </c>
    </row>
    <row r="178" spans="2:65" s="1" customFormat="1">
      <c r="B178" s="32"/>
      <c r="D178" s="144" t="s">
        <v>160</v>
      </c>
      <c r="F178" s="145" t="s">
        <v>1337</v>
      </c>
      <c r="I178" s="146"/>
      <c r="L178" s="32"/>
      <c r="M178" s="147"/>
      <c r="T178" s="53"/>
      <c r="AT178" s="17" t="s">
        <v>160</v>
      </c>
      <c r="AU178" s="17" t="s">
        <v>78</v>
      </c>
    </row>
    <row r="179" spans="2:65" s="12" customFormat="1">
      <c r="B179" s="150"/>
      <c r="D179" s="144" t="s">
        <v>164</v>
      </c>
      <c r="E179" s="151" t="s">
        <v>19</v>
      </c>
      <c r="F179" s="152" t="s">
        <v>165</v>
      </c>
      <c r="H179" s="151" t="s">
        <v>19</v>
      </c>
      <c r="I179" s="153"/>
      <c r="L179" s="150"/>
      <c r="M179" s="154"/>
      <c r="T179" s="155"/>
      <c r="AT179" s="151" t="s">
        <v>164</v>
      </c>
      <c r="AU179" s="151" t="s">
        <v>78</v>
      </c>
      <c r="AV179" s="12" t="s">
        <v>76</v>
      </c>
      <c r="AW179" s="12" t="s">
        <v>31</v>
      </c>
      <c r="AX179" s="12" t="s">
        <v>69</v>
      </c>
      <c r="AY179" s="151" t="s">
        <v>150</v>
      </c>
    </row>
    <row r="180" spans="2:65" s="13" customFormat="1">
      <c r="B180" s="156"/>
      <c r="D180" s="144" t="s">
        <v>164</v>
      </c>
      <c r="E180" s="157" t="s">
        <v>19</v>
      </c>
      <c r="F180" s="158" t="s">
        <v>76</v>
      </c>
      <c r="H180" s="159">
        <v>1</v>
      </c>
      <c r="I180" s="160"/>
      <c r="L180" s="156"/>
      <c r="M180" s="161"/>
      <c r="T180" s="162"/>
      <c r="AT180" s="157" t="s">
        <v>164</v>
      </c>
      <c r="AU180" s="157" t="s">
        <v>78</v>
      </c>
      <c r="AV180" s="13" t="s">
        <v>78</v>
      </c>
      <c r="AW180" s="13" t="s">
        <v>31</v>
      </c>
      <c r="AX180" s="13" t="s">
        <v>76</v>
      </c>
      <c r="AY180" s="157" t="s">
        <v>150</v>
      </c>
    </row>
    <row r="181" spans="2:65" s="1" customFormat="1" ht="16.5" customHeight="1">
      <c r="B181" s="32"/>
      <c r="C181" s="131" t="s">
        <v>392</v>
      </c>
      <c r="D181" s="131" t="s">
        <v>153</v>
      </c>
      <c r="E181" s="132" t="s">
        <v>1338</v>
      </c>
      <c r="F181" s="133" t="s">
        <v>1339</v>
      </c>
      <c r="G181" s="134" t="s">
        <v>1251</v>
      </c>
      <c r="H181" s="135">
        <v>1</v>
      </c>
      <c r="I181" s="136"/>
      <c r="J181" s="137">
        <f>ROUND(I181*H181,2)</f>
        <v>0</v>
      </c>
      <c r="K181" s="133" t="s">
        <v>19</v>
      </c>
      <c r="L181" s="32"/>
      <c r="M181" s="138" t="s">
        <v>19</v>
      </c>
      <c r="N181" s="139" t="s">
        <v>40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289</v>
      </c>
      <c r="AT181" s="142" t="s">
        <v>153</v>
      </c>
      <c r="AU181" s="142" t="s">
        <v>78</v>
      </c>
      <c r="AY181" s="17" t="s">
        <v>150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76</v>
      </c>
      <c r="BK181" s="143">
        <f>ROUND(I181*H181,2)</f>
        <v>0</v>
      </c>
      <c r="BL181" s="17" t="s">
        <v>289</v>
      </c>
      <c r="BM181" s="142" t="s">
        <v>1340</v>
      </c>
    </row>
    <row r="182" spans="2:65" s="1" customFormat="1">
      <c r="B182" s="32"/>
      <c r="D182" s="144" t="s">
        <v>160</v>
      </c>
      <c r="F182" s="145" t="s">
        <v>1341</v>
      </c>
      <c r="I182" s="146"/>
      <c r="L182" s="32"/>
      <c r="M182" s="147"/>
      <c r="T182" s="53"/>
      <c r="AT182" s="17" t="s">
        <v>160</v>
      </c>
      <c r="AU182" s="17" t="s">
        <v>78</v>
      </c>
    </row>
    <row r="183" spans="2:65" s="12" customFormat="1">
      <c r="B183" s="150"/>
      <c r="D183" s="144" t="s">
        <v>164</v>
      </c>
      <c r="E183" s="151" t="s">
        <v>19</v>
      </c>
      <c r="F183" s="152" t="s">
        <v>165</v>
      </c>
      <c r="H183" s="151" t="s">
        <v>19</v>
      </c>
      <c r="I183" s="153"/>
      <c r="L183" s="150"/>
      <c r="M183" s="154"/>
      <c r="T183" s="155"/>
      <c r="AT183" s="151" t="s">
        <v>164</v>
      </c>
      <c r="AU183" s="151" t="s">
        <v>78</v>
      </c>
      <c r="AV183" s="12" t="s">
        <v>76</v>
      </c>
      <c r="AW183" s="12" t="s">
        <v>31</v>
      </c>
      <c r="AX183" s="12" t="s">
        <v>69</v>
      </c>
      <c r="AY183" s="151" t="s">
        <v>150</v>
      </c>
    </row>
    <row r="184" spans="2:65" s="13" customFormat="1">
      <c r="B184" s="156"/>
      <c r="D184" s="144" t="s">
        <v>164</v>
      </c>
      <c r="E184" s="157" t="s">
        <v>19</v>
      </c>
      <c r="F184" s="158" t="s">
        <v>76</v>
      </c>
      <c r="H184" s="159">
        <v>1</v>
      </c>
      <c r="I184" s="160"/>
      <c r="L184" s="156"/>
      <c r="M184" s="161"/>
      <c r="T184" s="162"/>
      <c r="AT184" s="157" t="s">
        <v>164</v>
      </c>
      <c r="AU184" s="157" t="s">
        <v>78</v>
      </c>
      <c r="AV184" s="13" t="s">
        <v>78</v>
      </c>
      <c r="AW184" s="13" t="s">
        <v>31</v>
      </c>
      <c r="AX184" s="13" t="s">
        <v>76</v>
      </c>
      <c r="AY184" s="157" t="s">
        <v>150</v>
      </c>
    </row>
    <row r="185" spans="2:65" s="1" customFormat="1" ht="16.5" customHeight="1">
      <c r="B185" s="32"/>
      <c r="C185" s="131" t="s">
        <v>402</v>
      </c>
      <c r="D185" s="131" t="s">
        <v>153</v>
      </c>
      <c r="E185" s="132" t="s">
        <v>1342</v>
      </c>
      <c r="F185" s="133" t="s">
        <v>1343</v>
      </c>
      <c r="G185" s="134" t="s">
        <v>412</v>
      </c>
      <c r="H185" s="135">
        <v>18</v>
      </c>
      <c r="I185" s="136"/>
      <c r="J185" s="137">
        <f>ROUND(I185*H185,2)</f>
        <v>0</v>
      </c>
      <c r="K185" s="133" t="s">
        <v>19</v>
      </c>
      <c r="L185" s="32"/>
      <c r="M185" s="138" t="s">
        <v>19</v>
      </c>
      <c r="N185" s="139" t="s">
        <v>40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289</v>
      </c>
      <c r="AT185" s="142" t="s">
        <v>153</v>
      </c>
      <c r="AU185" s="142" t="s">
        <v>78</v>
      </c>
      <c r="AY185" s="17" t="s">
        <v>150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76</v>
      </c>
      <c r="BK185" s="143">
        <f>ROUND(I185*H185,2)</f>
        <v>0</v>
      </c>
      <c r="BL185" s="17" t="s">
        <v>289</v>
      </c>
      <c r="BM185" s="142" t="s">
        <v>1344</v>
      </c>
    </row>
    <row r="186" spans="2:65" s="1" customFormat="1">
      <c r="B186" s="32"/>
      <c r="D186" s="144" t="s">
        <v>160</v>
      </c>
      <c r="F186" s="145" t="s">
        <v>1345</v>
      </c>
      <c r="I186" s="146"/>
      <c r="L186" s="32"/>
      <c r="M186" s="147"/>
      <c r="T186" s="53"/>
      <c r="AT186" s="17" t="s">
        <v>160</v>
      </c>
      <c r="AU186" s="17" t="s">
        <v>78</v>
      </c>
    </row>
    <row r="187" spans="2:65" s="12" customFormat="1">
      <c r="B187" s="150"/>
      <c r="D187" s="144" t="s">
        <v>164</v>
      </c>
      <c r="E187" s="151" t="s">
        <v>19</v>
      </c>
      <c r="F187" s="152" t="s">
        <v>165</v>
      </c>
      <c r="H187" s="151" t="s">
        <v>19</v>
      </c>
      <c r="I187" s="153"/>
      <c r="L187" s="150"/>
      <c r="M187" s="154"/>
      <c r="T187" s="155"/>
      <c r="AT187" s="151" t="s">
        <v>164</v>
      </c>
      <c r="AU187" s="151" t="s">
        <v>78</v>
      </c>
      <c r="AV187" s="12" t="s">
        <v>76</v>
      </c>
      <c r="AW187" s="12" t="s">
        <v>31</v>
      </c>
      <c r="AX187" s="12" t="s">
        <v>69</v>
      </c>
      <c r="AY187" s="151" t="s">
        <v>150</v>
      </c>
    </row>
    <row r="188" spans="2:65" s="13" customFormat="1">
      <c r="B188" s="156"/>
      <c r="D188" s="144" t="s">
        <v>164</v>
      </c>
      <c r="E188" s="157" t="s">
        <v>19</v>
      </c>
      <c r="F188" s="158" t="s">
        <v>1346</v>
      </c>
      <c r="H188" s="159">
        <v>18</v>
      </c>
      <c r="I188" s="160"/>
      <c r="L188" s="156"/>
      <c r="M188" s="161"/>
      <c r="T188" s="162"/>
      <c r="AT188" s="157" t="s">
        <v>164</v>
      </c>
      <c r="AU188" s="157" t="s">
        <v>78</v>
      </c>
      <c r="AV188" s="13" t="s">
        <v>78</v>
      </c>
      <c r="AW188" s="13" t="s">
        <v>31</v>
      </c>
      <c r="AX188" s="13" t="s">
        <v>76</v>
      </c>
      <c r="AY188" s="157" t="s">
        <v>150</v>
      </c>
    </row>
    <row r="189" spans="2:65" s="1" customFormat="1" ht="16.5" customHeight="1">
      <c r="B189" s="32"/>
      <c r="C189" s="131" t="s">
        <v>409</v>
      </c>
      <c r="D189" s="131" t="s">
        <v>153</v>
      </c>
      <c r="E189" s="132" t="s">
        <v>1347</v>
      </c>
      <c r="F189" s="133" t="s">
        <v>1348</v>
      </c>
      <c r="G189" s="134" t="s">
        <v>412</v>
      </c>
      <c r="H189" s="135">
        <v>168.31</v>
      </c>
      <c r="I189" s="136"/>
      <c r="J189" s="137">
        <f>ROUND(I189*H189,2)</f>
        <v>0</v>
      </c>
      <c r="K189" s="133" t="s">
        <v>19</v>
      </c>
      <c r="L189" s="32"/>
      <c r="M189" s="138" t="s">
        <v>19</v>
      </c>
      <c r="N189" s="139" t="s">
        <v>40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289</v>
      </c>
      <c r="AT189" s="142" t="s">
        <v>153</v>
      </c>
      <c r="AU189" s="142" t="s">
        <v>78</v>
      </c>
      <c r="AY189" s="17" t="s">
        <v>150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76</v>
      </c>
      <c r="BK189" s="143">
        <f>ROUND(I189*H189,2)</f>
        <v>0</v>
      </c>
      <c r="BL189" s="17" t="s">
        <v>289</v>
      </c>
      <c r="BM189" s="142" t="s">
        <v>1349</v>
      </c>
    </row>
    <row r="190" spans="2:65" s="1" customFormat="1">
      <c r="B190" s="32"/>
      <c r="D190" s="144" t="s">
        <v>160</v>
      </c>
      <c r="F190" s="145" t="s">
        <v>1350</v>
      </c>
      <c r="I190" s="146"/>
      <c r="L190" s="32"/>
      <c r="M190" s="147"/>
      <c r="T190" s="53"/>
      <c r="AT190" s="17" t="s">
        <v>160</v>
      </c>
      <c r="AU190" s="17" t="s">
        <v>78</v>
      </c>
    </row>
    <row r="191" spans="2:65" s="12" customFormat="1">
      <c r="B191" s="150"/>
      <c r="D191" s="144" t="s">
        <v>164</v>
      </c>
      <c r="E191" s="151" t="s">
        <v>19</v>
      </c>
      <c r="F191" s="152" t="s">
        <v>165</v>
      </c>
      <c r="H191" s="151" t="s">
        <v>19</v>
      </c>
      <c r="I191" s="153"/>
      <c r="L191" s="150"/>
      <c r="M191" s="154"/>
      <c r="T191" s="155"/>
      <c r="AT191" s="151" t="s">
        <v>164</v>
      </c>
      <c r="AU191" s="151" t="s">
        <v>78</v>
      </c>
      <c r="AV191" s="12" t="s">
        <v>76</v>
      </c>
      <c r="AW191" s="12" t="s">
        <v>31</v>
      </c>
      <c r="AX191" s="12" t="s">
        <v>69</v>
      </c>
      <c r="AY191" s="151" t="s">
        <v>150</v>
      </c>
    </row>
    <row r="192" spans="2:65" s="13" customFormat="1">
      <c r="B192" s="156"/>
      <c r="D192" s="144" t="s">
        <v>164</v>
      </c>
      <c r="E192" s="157" t="s">
        <v>19</v>
      </c>
      <c r="F192" s="158" t="s">
        <v>1351</v>
      </c>
      <c r="H192" s="159">
        <v>0.75</v>
      </c>
      <c r="I192" s="160"/>
      <c r="L192" s="156"/>
      <c r="M192" s="161"/>
      <c r="T192" s="162"/>
      <c r="AT192" s="157" t="s">
        <v>164</v>
      </c>
      <c r="AU192" s="157" t="s">
        <v>78</v>
      </c>
      <c r="AV192" s="13" t="s">
        <v>78</v>
      </c>
      <c r="AW192" s="13" t="s">
        <v>31</v>
      </c>
      <c r="AX192" s="13" t="s">
        <v>69</v>
      </c>
      <c r="AY192" s="157" t="s">
        <v>150</v>
      </c>
    </row>
    <row r="193" spans="2:65" s="13" customFormat="1">
      <c r="B193" s="156"/>
      <c r="D193" s="144" t="s">
        <v>164</v>
      </c>
      <c r="E193" s="157" t="s">
        <v>19</v>
      </c>
      <c r="F193" s="158" t="s">
        <v>1352</v>
      </c>
      <c r="H193" s="159">
        <v>14.4</v>
      </c>
      <c r="I193" s="160"/>
      <c r="L193" s="156"/>
      <c r="M193" s="161"/>
      <c r="T193" s="162"/>
      <c r="AT193" s="157" t="s">
        <v>164</v>
      </c>
      <c r="AU193" s="157" t="s">
        <v>78</v>
      </c>
      <c r="AV193" s="13" t="s">
        <v>78</v>
      </c>
      <c r="AW193" s="13" t="s">
        <v>31</v>
      </c>
      <c r="AX193" s="13" t="s">
        <v>69</v>
      </c>
      <c r="AY193" s="157" t="s">
        <v>150</v>
      </c>
    </row>
    <row r="194" spans="2:65" s="13" customFormat="1">
      <c r="B194" s="156"/>
      <c r="D194" s="144" t="s">
        <v>164</v>
      </c>
      <c r="E194" s="157" t="s">
        <v>19</v>
      </c>
      <c r="F194" s="158" t="s">
        <v>1353</v>
      </c>
      <c r="H194" s="159">
        <v>63</v>
      </c>
      <c r="I194" s="160"/>
      <c r="L194" s="156"/>
      <c r="M194" s="161"/>
      <c r="T194" s="162"/>
      <c r="AT194" s="157" t="s">
        <v>164</v>
      </c>
      <c r="AU194" s="157" t="s">
        <v>78</v>
      </c>
      <c r="AV194" s="13" t="s">
        <v>78</v>
      </c>
      <c r="AW194" s="13" t="s">
        <v>31</v>
      </c>
      <c r="AX194" s="13" t="s">
        <v>69</v>
      </c>
      <c r="AY194" s="157" t="s">
        <v>150</v>
      </c>
    </row>
    <row r="195" spans="2:65" s="13" customFormat="1">
      <c r="B195" s="156"/>
      <c r="D195" s="144" t="s">
        <v>164</v>
      </c>
      <c r="E195" s="157" t="s">
        <v>19</v>
      </c>
      <c r="F195" s="158" t="s">
        <v>1354</v>
      </c>
      <c r="H195" s="159">
        <v>16.8</v>
      </c>
      <c r="I195" s="160"/>
      <c r="L195" s="156"/>
      <c r="M195" s="161"/>
      <c r="T195" s="162"/>
      <c r="AT195" s="157" t="s">
        <v>164</v>
      </c>
      <c r="AU195" s="157" t="s">
        <v>78</v>
      </c>
      <c r="AV195" s="13" t="s">
        <v>78</v>
      </c>
      <c r="AW195" s="13" t="s">
        <v>31</v>
      </c>
      <c r="AX195" s="13" t="s">
        <v>69</v>
      </c>
      <c r="AY195" s="157" t="s">
        <v>150</v>
      </c>
    </row>
    <row r="196" spans="2:65" s="13" customFormat="1">
      <c r="B196" s="156"/>
      <c r="D196" s="144" t="s">
        <v>164</v>
      </c>
      <c r="E196" s="157" t="s">
        <v>19</v>
      </c>
      <c r="F196" s="158" t="s">
        <v>1355</v>
      </c>
      <c r="H196" s="159">
        <v>4.8</v>
      </c>
      <c r="I196" s="160"/>
      <c r="L196" s="156"/>
      <c r="M196" s="161"/>
      <c r="T196" s="162"/>
      <c r="AT196" s="157" t="s">
        <v>164</v>
      </c>
      <c r="AU196" s="157" t="s">
        <v>78</v>
      </c>
      <c r="AV196" s="13" t="s">
        <v>78</v>
      </c>
      <c r="AW196" s="13" t="s">
        <v>31</v>
      </c>
      <c r="AX196" s="13" t="s">
        <v>69</v>
      </c>
      <c r="AY196" s="157" t="s">
        <v>150</v>
      </c>
    </row>
    <row r="197" spans="2:65" s="13" customFormat="1">
      <c r="B197" s="156"/>
      <c r="D197" s="144" t="s">
        <v>164</v>
      </c>
      <c r="E197" s="157" t="s">
        <v>19</v>
      </c>
      <c r="F197" s="158" t="s">
        <v>1356</v>
      </c>
      <c r="H197" s="159">
        <v>8.8000000000000007</v>
      </c>
      <c r="I197" s="160"/>
      <c r="L197" s="156"/>
      <c r="M197" s="161"/>
      <c r="T197" s="162"/>
      <c r="AT197" s="157" t="s">
        <v>164</v>
      </c>
      <c r="AU197" s="157" t="s">
        <v>78</v>
      </c>
      <c r="AV197" s="13" t="s">
        <v>78</v>
      </c>
      <c r="AW197" s="13" t="s">
        <v>31</v>
      </c>
      <c r="AX197" s="13" t="s">
        <v>69</v>
      </c>
      <c r="AY197" s="157" t="s">
        <v>150</v>
      </c>
    </row>
    <row r="198" spans="2:65" s="13" customFormat="1">
      <c r="B198" s="156"/>
      <c r="D198" s="144" t="s">
        <v>164</v>
      </c>
      <c r="E198" s="157" t="s">
        <v>19</v>
      </c>
      <c r="F198" s="158" t="s">
        <v>1357</v>
      </c>
      <c r="H198" s="159">
        <v>1.8</v>
      </c>
      <c r="I198" s="160"/>
      <c r="L198" s="156"/>
      <c r="M198" s="161"/>
      <c r="T198" s="162"/>
      <c r="AT198" s="157" t="s">
        <v>164</v>
      </c>
      <c r="AU198" s="157" t="s">
        <v>78</v>
      </c>
      <c r="AV198" s="13" t="s">
        <v>78</v>
      </c>
      <c r="AW198" s="13" t="s">
        <v>31</v>
      </c>
      <c r="AX198" s="13" t="s">
        <v>69</v>
      </c>
      <c r="AY198" s="157" t="s">
        <v>150</v>
      </c>
    </row>
    <row r="199" spans="2:65" s="13" customFormat="1">
      <c r="B199" s="156"/>
      <c r="D199" s="144" t="s">
        <v>164</v>
      </c>
      <c r="E199" s="157" t="s">
        <v>19</v>
      </c>
      <c r="F199" s="158" t="s">
        <v>1358</v>
      </c>
      <c r="H199" s="159">
        <v>36</v>
      </c>
      <c r="I199" s="160"/>
      <c r="L199" s="156"/>
      <c r="M199" s="161"/>
      <c r="T199" s="162"/>
      <c r="AT199" s="157" t="s">
        <v>164</v>
      </c>
      <c r="AU199" s="157" t="s">
        <v>78</v>
      </c>
      <c r="AV199" s="13" t="s">
        <v>78</v>
      </c>
      <c r="AW199" s="13" t="s">
        <v>31</v>
      </c>
      <c r="AX199" s="13" t="s">
        <v>69</v>
      </c>
      <c r="AY199" s="157" t="s">
        <v>150</v>
      </c>
    </row>
    <row r="200" spans="2:65" s="13" customFormat="1">
      <c r="B200" s="156"/>
      <c r="D200" s="144" t="s">
        <v>164</v>
      </c>
      <c r="E200" s="157" t="s">
        <v>19</v>
      </c>
      <c r="F200" s="158" t="s">
        <v>1359</v>
      </c>
      <c r="H200" s="159">
        <v>4.8</v>
      </c>
      <c r="I200" s="160"/>
      <c r="L200" s="156"/>
      <c r="M200" s="161"/>
      <c r="T200" s="162"/>
      <c r="AT200" s="157" t="s">
        <v>164</v>
      </c>
      <c r="AU200" s="157" t="s">
        <v>78</v>
      </c>
      <c r="AV200" s="13" t="s">
        <v>78</v>
      </c>
      <c r="AW200" s="13" t="s">
        <v>31</v>
      </c>
      <c r="AX200" s="13" t="s">
        <v>69</v>
      </c>
      <c r="AY200" s="157" t="s">
        <v>150</v>
      </c>
    </row>
    <row r="201" spans="2:65" s="13" customFormat="1">
      <c r="B201" s="156"/>
      <c r="D201" s="144" t="s">
        <v>164</v>
      </c>
      <c r="E201" s="157" t="s">
        <v>19</v>
      </c>
      <c r="F201" s="158" t="s">
        <v>1360</v>
      </c>
      <c r="H201" s="159">
        <v>8.85</v>
      </c>
      <c r="I201" s="160"/>
      <c r="L201" s="156"/>
      <c r="M201" s="161"/>
      <c r="T201" s="162"/>
      <c r="AT201" s="157" t="s">
        <v>164</v>
      </c>
      <c r="AU201" s="157" t="s">
        <v>78</v>
      </c>
      <c r="AV201" s="13" t="s">
        <v>78</v>
      </c>
      <c r="AW201" s="13" t="s">
        <v>31</v>
      </c>
      <c r="AX201" s="13" t="s">
        <v>69</v>
      </c>
      <c r="AY201" s="157" t="s">
        <v>150</v>
      </c>
    </row>
    <row r="202" spans="2:65" s="13" customFormat="1">
      <c r="B202" s="156"/>
      <c r="D202" s="144" t="s">
        <v>164</v>
      </c>
      <c r="E202" s="157" t="s">
        <v>19</v>
      </c>
      <c r="F202" s="158" t="s">
        <v>1361</v>
      </c>
      <c r="H202" s="159">
        <v>2.0099999999999998</v>
      </c>
      <c r="I202" s="160"/>
      <c r="L202" s="156"/>
      <c r="M202" s="161"/>
      <c r="T202" s="162"/>
      <c r="AT202" s="157" t="s">
        <v>164</v>
      </c>
      <c r="AU202" s="157" t="s">
        <v>78</v>
      </c>
      <c r="AV202" s="13" t="s">
        <v>78</v>
      </c>
      <c r="AW202" s="13" t="s">
        <v>31</v>
      </c>
      <c r="AX202" s="13" t="s">
        <v>69</v>
      </c>
      <c r="AY202" s="157" t="s">
        <v>150</v>
      </c>
    </row>
    <row r="203" spans="2:65" s="13" customFormat="1">
      <c r="B203" s="156"/>
      <c r="D203" s="144" t="s">
        <v>164</v>
      </c>
      <c r="E203" s="157" t="s">
        <v>19</v>
      </c>
      <c r="F203" s="158" t="s">
        <v>1362</v>
      </c>
      <c r="H203" s="159">
        <v>6.3</v>
      </c>
      <c r="I203" s="160"/>
      <c r="L203" s="156"/>
      <c r="M203" s="161"/>
      <c r="T203" s="162"/>
      <c r="AT203" s="157" t="s">
        <v>164</v>
      </c>
      <c r="AU203" s="157" t="s">
        <v>78</v>
      </c>
      <c r="AV203" s="13" t="s">
        <v>78</v>
      </c>
      <c r="AW203" s="13" t="s">
        <v>31</v>
      </c>
      <c r="AX203" s="13" t="s">
        <v>69</v>
      </c>
      <c r="AY203" s="157" t="s">
        <v>150</v>
      </c>
    </row>
    <row r="204" spans="2:65" s="14" customFormat="1">
      <c r="B204" s="163"/>
      <c r="D204" s="144" t="s">
        <v>164</v>
      </c>
      <c r="E204" s="164" t="s">
        <v>19</v>
      </c>
      <c r="F204" s="165" t="s">
        <v>171</v>
      </c>
      <c r="H204" s="166">
        <v>168.31</v>
      </c>
      <c r="I204" s="167"/>
      <c r="L204" s="163"/>
      <c r="M204" s="168"/>
      <c r="T204" s="169"/>
      <c r="AT204" s="164" t="s">
        <v>164</v>
      </c>
      <c r="AU204" s="164" t="s">
        <v>78</v>
      </c>
      <c r="AV204" s="14" t="s">
        <v>158</v>
      </c>
      <c r="AW204" s="14" t="s">
        <v>31</v>
      </c>
      <c r="AX204" s="14" t="s">
        <v>76</v>
      </c>
      <c r="AY204" s="164" t="s">
        <v>150</v>
      </c>
    </row>
    <row r="205" spans="2:65" s="1" customFormat="1" ht="16.5" customHeight="1">
      <c r="B205" s="32"/>
      <c r="C205" s="131" t="s">
        <v>418</v>
      </c>
      <c r="D205" s="131" t="s">
        <v>153</v>
      </c>
      <c r="E205" s="132" t="s">
        <v>1363</v>
      </c>
      <c r="F205" s="133" t="s">
        <v>1364</v>
      </c>
      <c r="G205" s="134" t="s">
        <v>412</v>
      </c>
      <c r="H205" s="135">
        <v>17.149999999999999</v>
      </c>
      <c r="I205" s="136"/>
      <c r="J205" s="137">
        <f>ROUND(I205*H205,2)</f>
        <v>0</v>
      </c>
      <c r="K205" s="133" t="s">
        <v>19</v>
      </c>
      <c r="L205" s="32"/>
      <c r="M205" s="138" t="s">
        <v>19</v>
      </c>
      <c r="N205" s="139" t="s">
        <v>40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289</v>
      </c>
      <c r="AT205" s="142" t="s">
        <v>153</v>
      </c>
      <c r="AU205" s="142" t="s">
        <v>78</v>
      </c>
      <c r="AY205" s="17" t="s">
        <v>150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76</v>
      </c>
      <c r="BK205" s="143">
        <f>ROUND(I205*H205,2)</f>
        <v>0</v>
      </c>
      <c r="BL205" s="17" t="s">
        <v>289</v>
      </c>
      <c r="BM205" s="142" t="s">
        <v>1365</v>
      </c>
    </row>
    <row r="206" spans="2:65" s="1" customFormat="1">
      <c r="B206" s="32"/>
      <c r="D206" s="144" t="s">
        <v>160</v>
      </c>
      <c r="F206" s="145" t="s">
        <v>1366</v>
      </c>
      <c r="I206" s="146"/>
      <c r="L206" s="32"/>
      <c r="M206" s="147"/>
      <c r="T206" s="53"/>
      <c r="AT206" s="17" t="s">
        <v>160</v>
      </c>
      <c r="AU206" s="17" t="s">
        <v>78</v>
      </c>
    </row>
    <row r="207" spans="2:65" s="12" customFormat="1">
      <c r="B207" s="150"/>
      <c r="D207" s="144" t="s">
        <v>164</v>
      </c>
      <c r="E207" s="151" t="s">
        <v>19</v>
      </c>
      <c r="F207" s="152" t="s">
        <v>165</v>
      </c>
      <c r="H207" s="151" t="s">
        <v>19</v>
      </c>
      <c r="I207" s="153"/>
      <c r="L207" s="150"/>
      <c r="M207" s="154"/>
      <c r="T207" s="155"/>
      <c r="AT207" s="151" t="s">
        <v>164</v>
      </c>
      <c r="AU207" s="151" t="s">
        <v>78</v>
      </c>
      <c r="AV207" s="12" t="s">
        <v>76</v>
      </c>
      <c r="AW207" s="12" t="s">
        <v>31</v>
      </c>
      <c r="AX207" s="12" t="s">
        <v>69</v>
      </c>
      <c r="AY207" s="151" t="s">
        <v>150</v>
      </c>
    </row>
    <row r="208" spans="2:65" s="13" customFormat="1">
      <c r="B208" s="156"/>
      <c r="D208" s="144" t="s">
        <v>164</v>
      </c>
      <c r="E208" s="157" t="s">
        <v>19</v>
      </c>
      <c r="F208" s="158" t="s">
        <v>1367</v>
      </c>
      <c r="H208" s="159">
        <v>2.4</v>
      </c>
      <c r="I208" s="160"/>
      <c r="L208" s="156"/>
      <c r="M208" s="161"/>
      <c r="T208" s="162"/>
      <c r="AT208" s="157" t="s">
        <v>164</v>
      </c>
      <c r="AU208" s="157" t="s">
        <v>78</v>
      </c>
      <c r="AV208" s="13" t="s">
        <v>78</v>
      </c>
      <c r="AW208" s="13" t="s">
        <v>31</v>
      </c>
      <c r="AX208" s="13" t="s">
        <v>69</v>
      </c>
      <c r="AY208" s="157" t="s">
        <v>150</v>
      </c>
    </row>
    <row r="209" spans="2:65" s="13" customFormat="1">
      <c r="B209" s="156"/>
      <c r="D209" s="144" t="s">
        <v>164</v>
      </c>
      <c r="E209" s="157" t="s">
        <v>19</v>
      </c>
      <c r="F209" s="158" t="s">
        <v>1368</v>
      </c>
      <c r="H209" s="159">
        <v>4.8899999999999997</v>
      </c>
      <c r="I209" s="160"/>
      <c r="L209" s="156"/>
      <c r="M209" s="161"/>
      <c r="T209" s="162"/>
      <c r="AT209" s="157" t="s">
        <v>164</v>
      </c>
      <c r="AU209" s="157" t="s">
        <v>78</v>
      </c>
      <c r="AV209" s="13" t="s">
        <v>78</v>
      </c>
      <c r="AW209" s="13" t="s">
        <v>31</v>
      </c>
      <c r="AX209" s="13" t="s">
        <v>69</v>
      </c>
      <c r="AY209" s="157" t="s">
        <v>150</v>
      </c>
    </row>
    <row r="210" spans="2:65" s="13" customFormat="1">
      <c r="B210" s="156"/>
      <c r="D210" s="144" t="s">
        <v>164</v>
      </c>
      <c r="E210" s="157" t="s">
        <v>19</v>
      </c>
      <c r="F210" s="158" t="s">
        <v>1369</v>
      </c>
      <c r="H210" s="159">
        <v>2.4</v>
      </c>
      <c r="I210" s="160"/>
      <c r="L210" s="156"/>
      <c r="M210" s="161"/>
      <c r="T210" s="162"/>
      <c r="AT210" s="157" t="s">
        <v>164</v>
      </c>
      <c r="AU210" s="157" t="s">
        <v>78</v>
      </c>
      <c r="AV210" s="13" t="s">
        <v>78</v>
      </c>
      <c r="AW210" s="13" t="s">
        <v>31</v>
      </c>
      <c r="AX210" s="13" t="s">
        <v>69</v>
      </c>
      <c r="AY210" s="157" t="s">
        <v>150</v>
      </c>
    </row>
    <row r="211" spans="2:65" s="13" customFormat="1">
      <c r="B211" s="156"/>
      <c r="D211" s="144" t="s">
        <v>164</v>
      </c>
      <c r="E211" s="157" t="s">
        <v>19</v>
      </c>
      <c r="F211" s="158" t="s">
        <v>1370</v>
      </c>
      <c r="H211" s="159">
        <v>7.46</v>
      </c>
      <c r="I211" s="160"/>
      <c r="L211" s="156"/>
      <c r="M211" s="161"/>
      <c r="T211" s="162"/>
      <c r="AT211" s="157" t="s">
        <v>164</v>
      </c>
      <c r="AU211" s="157" t="s">
        <v>78</v>
      </c>
      <c r="AV211" s="13" t="s">
        <v>78</v>
      </c>
      <c r="AW211" s="13" t="s">
        <v>31</v>
      </c>
      <c r="AX211" s="13" t="s">
        <v>69</v>
      </c>
      <c r="AY211" s="157" t="s">
        <v>150</v>
      </c>
    </row>
    <row r="212" spans="2:65" s="14" customFormat="1">
      <c r="B212" s="163"/>
      <c r="D212" s="144" t="s">
        <v>164</v>
      </c>
      <c r="E212" s="164" t="s">
        <v>19</v>
      </c>
      <c r="F212" s="165" t="s">
        <v>171</v>
      </c>
      <c r="H212" s="166">
        <v>17.149999999999999</v>
      </c>
      <c r="I212" s="167"/>
      <c r="L212" s="163"/>
      <c r="M212" s="168"/>
      <c r="T212" s="169"/>
      <c r="AT212" s="164" t="s">
        <v>164</v>
      </c>
      <c r="AU212" s="164" t="s">
        <v>78</v>
      </c>
      <c r="AV212" s="14" t="s">
        <v>158</v>
      </c>
      <c r="AW212" s="14" t="s">
        <v>31</v>
      </c>
      <c r="AX212" s="14" t="s">
        <v>76</v>
      </c>
      <c r="AY212" s="164" t="s">
        <v>150</v>
      </c>
    </row>
    <row r="213" spans="2:65" s="1" customFormat="1" ht="16.5" customHeight="1">
      <c r="B213" s="32"/>
      <c r="C213" s="131" t="s">
        <v>425</v>
      </c>
      <c r="D213" s="131" t="s">
        <v>153</v>
      </c>
      <c r="E213" s="132" t="s">
        <v>1371</v>
      </c>
      <c r="F213" s="133" t="s">
        <v>1372</v>
      </c>
      <c r="G213" s="134" t="s">
        <v>412</v>
      </c>
      <c r="H213" s="135">
        <v>5.15</v>
      </c>
      <c r="I213" s="136"/>
      <c r="J213" s="137">
        <f>ROUND(I213*H213,2)</f>
        <v>0</v>
      </c>
      <c r="K213" s="133" t="s">
        <v>19</v>
      </c>
      <c r="L213" s="32"/>
      <c r="M213" s="138" t="s">
        <v>19</v>
      </c>
      <c r="N213" s="139" t="s">
        <v>40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289</v>
      </c>
      <c r="AT213" s="142" t="s">
        <v>153</v>
      </c>
      <c r="AU213" s="142" t="s">
        <v>78</v>
      </c>
      <c r="AY213" s="17" t="s">
        <v>150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76</v>
      </c>
      <c r="BK213" s="143">
        <f>ROUND(I213*H213,2)</f>
        <v>0</v>
      </c>
      <c r="BL213" s="17" t="s">
        <v>289</v>
      </c>
      <c r="BM213" s="142" t="s">
        <v>1373</v>
      </c>
    </row>
    <row r="214" spans="2:65" s="1" customFormat="1">
      <c r="B214" s="32"/>
      <c r="D214" s="144" t="s">
        <v>160</v>
      </c>
      <c r="F214" s="145" t="s">
        <v>1374</v>
      </c>
      <c r="I214" s="146"/>
      <c r="L214" s="32"/>
      <c r="M214" s="147"/>
      <c r="T214" s="53"/>
      <c r="AT214" s="17" t="s">
        <v>160</v>
      </c>
      <c r="AU214" s="17" t="s">
        <v>78</v>
      </c>
    </row>
    <row r="215" spans="2:65" s="12" customFormat="1">
      <c r="B215" s="150"/>
      <c r="D215" s="144" t="s">
        <v>164</v>
      </c>
      <c r="E215" s="151" t="s">
        <v>19</v>
      </c>
      <c r="F215" s="152" t="s">
        <v>165</v>
      </c>
      <c r="H215" s="151" t="s">
        <v>19</v>
      </c>
      <c r="I215" s="153"/>
      <c r="L215" s="150"/>
      <c r="M215" s="154"/>
      <c r="T215" s="155"/>
      <c r="AT215" s="151" t="s">
        <v>164</v>
      </c>
      <c r="AU215" s="151" t="s">
        <v>78</v>
      </c>
      <c r="AV215" s="12" t="s">
        <v>76</v>
      </c>
      <c r="AW215" s="12" t="s">
        <v>31</v>
      </c>
      <c r="AX215" s="12" t="s">
        <v>69</v>
      </c>
      <c r="AY215" s="151" t="s">
        <v>150</v>
      </c>
    </row>
    <row r="216" spans="2:65" s="13" customFormat="1">
      <c r="B216" s="156"/>
      <c r="D216" s="144" t="s">
        <v>164</v>
      </c>
      <c r="E216" s="157" t="s">
        <v>19</v>
      </c>
      <c r="F216" s="158" t="s">
        <v>1375</v>
      </c>
      <c r="H216" s="159">
        <v>4.1500000000000004</v>
      </c>
      <c r="I216" s="160"/>
      <c r="L216" s="156"/>
      <c r="M216" s="161"/>
      <c r="T216" s="162"/>
      <c r="AT216" s="157" t="s">
        <v>164</v>
      </c>
      <c r="AU216" s="157" t="s">
        <v>78</v>
      </c>
      <c r="AV216" s="13" t="s">
        <v>78</v>
      </c>
      <c r="AW216" s="13" t="s">
        <v>31</v>
      </c>
      <c r="AX216" s="13" t="s">
        <v>69</v>
      </c>
      <c r="AY216" s="157" t="s">
        <v>150</v>
      </c>
    </row>
    <row r="217" spans="2:65" s="13" customFormat="1">
      <c r="B217" s="156"/>
      <c r="D217" s="144" t="s">
        <v>164</v>
      </c>
      <c r="E217" s="157" t="s">
        <v>19</v>
      </c>
      <c r="F217" s="158" t="s">
        <v>1376</v>
      </c>
      <c r="H217" s="159">
        <v>1</v>
      </c>
      <c r="I217" s="160"/>
      <c r="L217" s="156"/>
      <c r="M217" s="161"/>
      <c r="T217" s="162"/>
      <c r="AT217" s="157" t="s">
        <v>164</v>
      </c>
      <c r="AU217" s="157" t="s">
        <v>78</v>
      </c>
      <c r="AV217" s="13" t="s">
        <v>78</v>
      </c>
      <c r="AW217" s="13" t="s">
        <v>31</v>
      </c>
      <c r="AX217" s="13" t="s">
        <v>69</v>
      </c>
      <c r="AY217" s="157" t="s">
        <v>150</v>
      </c>
    </row>
    <row r="218" spans="2:65" s="14" customFormat="1">
      <c r="B218" s="163"/>
      <c r="D218" s="144" t="s">
        <v>164</v>
      </c>
      <c r="E218" s="164" t="s">
        <v>19</v>
      </c>
      <c r="F218" s="165" t="s">
        <v>171</v>
      </c>
      <c r="H218" s="166">
        <v>5.15</v>
      </c>
      <c r="I218" s="167"/>
      <c r="L218" s="163"/>
      <c r="M218" s="168"/>
      <c r="T218" s="169"/>
      <c r="AT218" s="164" t="s">
        <v>164</v>
      </c>
      <c r="AU218" s="164" t="s">
        <v>78</v>
      </c>
      <c r="AV218" s="14" t="s">
        <v>158</v>
      </c>
      <c r="AW218" s="14" t="s">
        <v>31</v>
      </c>
      <c r="AX218" s="14" t="s">
        <v>76</v>
      </c>
      <c r="AY218" s="164" t="s">
        <v>150</v>
      </c>
    </row>
    <row r="219" spans="2:65" s="1" customFormat="1" ht="16.5" customHeight="1">
      <c r="B219" s="32"/>
      <c r="C219" s="131" t="s">
        <v>431</v>
      </c>
      <c r="D219" s="131" t="s">
        <v>153</v>
      </c>
      <c r="E219" s="132" t="s">
        <v>1377</v>
      </c>
      <c r="F219" s="133" t="s">
        <v>1378</v>
      </c>
      <c r="G219" s="134" t="s">
        <v>1251</v>
      </c>
      <c r="H219" s="135">
        <v>1</v>
      </c>
      <c r="I219" s="136"/>
      <c r="J219" s="137">
        <f>ROUND(I219*H219,2)</f>
        <v>0</v>
      </c>
      <c r="K219" s="133" t="s">
        <v>19</v>
      </c>
      <c r="L219" s="32"/>
      <c r="M219" s="138" t="s">
        <v>19</v>
      </c>
      <c r="N219" s="139" t="s">
        <v>40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289</v>
      </c>
      <c r="AT219" s="142" t="s">
        <v>153</v>
      </c>
      <c r="AU219" s="142" t="s">
        <v>78</v>
      </c>
      <c r="AY219" s="17" t="s">
        <v>150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76</v>
      </c>
      <c r="BK219" s="143">
        <f>ROUND(I219*H219,2)</f>
        <v>0</v>
      </c>
      <c r="BL219" s="17" t="s">
        <v>289</v>
      </c>
      <c r="BM219" s="142" t="s">
        <v>1379</v>
      </c>
    </row>
    <row r="220" spans="2:65" s="1" customFormat="1">
      <c r="B220" s="32"/>
      <c r="D220" s="144" t="s">
        <v>160</v>
      </c>
      <c r="F220" s="145" t="s">
        <v>1380</v>
      </c>
      <c r="I220" s="146"/>
      <c r="L220" s="32"/>
      <c r="M220" s="147"/>
      <c r="T220" s="53"/>
      <c r="AT220" s="17" t="s">
        <v>160</v>
      </c>
      <c r="AU220" s="17" t="s">
        <v>78</v>
      </c>
    </row>
    <row r="221" spans="2:65" s="1" customFormat="1">
      <c r="B221" s="32"/>
      <c r="D221" s="144" t="s">
        <v>891</v>
      </c>
      <c r="F221" s="183" t="s">
        <v>1381</v>
      </c>
      <c r="I221" s="146"/>
      <c r="L221" s="32"/>
      <c r="M221" s="147"/>
      <c r="T221" s="53"/>
      <c r="AT221" s="17" t="s">
        <v>891</v>
      </c>
      <c r="AU221" s="17" t="s">
        <v>78</v>
      </c>
    </row>
    <row r="222" spans="2:65" s="12" customFormat="1">
      <c r="B222" s="150"/>
      <c r="D222" s="144" t="s">
        <v>164</v>
      </c>
      <c r="E222" s="151" t="s">
        <v>19</v>
      </c>
      <c r="F222" s="152" t="s">
        <v>165</v>
      </c>
      <c r="H222" s="151" t="s">
        <v>19</v>
      </c>
      <c r="I222" s="153"/>
      <c r="L222" s="150"/>
      <c r="M222" s="154"/>
      <c r="T222" s="155"/>
      <c r="AT222" s="151" t="s">
        <v>164</v>
      </c>
      <c r="AU222" s="151" t="s">
        <v>78</v>
      </c>
      <c r="AV222" s="12" t="s">
        <v>76</v>
      </c>
      <c r="AW222" s="12" t="s">
        <v>31</v>
      </c>
      <c r="AX222" s="12" t="s">
        <v>69</v>
      </c>
      <c r="AY222" s="151" t="s">
        <v>150</v>
      </c>
    </row>
    <row r="223" spans="2:65" s="13" customFormat="1">
      <c r="B223" s="156"/>
      <c r="D223" s="144" t="s">
        <v>164</v>
      </c>
      <c r="E223" s="157" t="s">
        <v>19</v>
      </c>
      <c r="F223" s="158" t="s">
        <v>1382</v>
      </c>
      <c r="H223" s="159">
        <v>1</v>
      </c>
      <c r="I223" s="160"/>
      <c r="L223" s="156"/>
      <c r="M223" s="161"/>
      <c r="T223" s="162"/>
      <c r="AT223" s="157" t="s">
        <v>164</v>
      </c>
      <c r="AU223" s="157" t="s">
        <v>78</v>
      </c>
      <c r="AV223" s="13" t="s">
        <v>78</v>
      </c>
      <c r="AW223" s="13" t="s">
        <v>31</v>
      </c>
      <c r="AX223" s="13" t="s">
        <v>76</v>
      </c>
      <c r="AY223" s="157" t="s">
        <v>150</v>
      </c>
    </row>
    <row r="224" spans="2:65" s="1" customFormat="1" ht="16.5" customHeight="1">
      <c r="B224" s="32"/>
      <c r="C224" s="131" t="s">
        <v>438</v>
      </c>
      <c r="D224" s="131" t="s">
        <v>153</v>
      </c>
      <c r="E224" s="132" t="s">
        <v>1383</v>
      </c>
      <c r="F224" s="133" t="s">
        <v>1384</v>
      </c>
      <c r="G224" s="134" t="s">
        <v>1251</v>
      </c>
      <c r="H224" s="135">
        <v>1</v>
      </c>
      <c r="I224" s="136"/>
      <c r="J224" s="137">
        <f>ROUND(I224*H224,2)</f>
        <v>0</v>
      </c>
      <c r="K224" s="133" t="s">
        <v>19</v>
      </c>
      <c r="L224" s="32"/>
      <c r="M224" s="138" t="s">
        <v>19</v>
      </c>
      <c r="N224" s="139" t="s">
        <v>40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289</v>
      </c>
      <c r="AT224" s="142" t="s">
        <v>153</v>
      </c>
      <c r="AU224" s="142" t="s">
        <v>78</v>
      </c>
      <c r="AY224" s="17" t="s">
        <v>150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76</v>
      </c>
      <c r="BK224" s="143">
        <f>ROUND(I224*H224,2)</f>
        <v>0</v>
      </c>
      <c r="BL224" s="17" t="s">
        <v>289</v>
      </c>
      <c r="BM224" s="142" t="s">
        <v>1385</v>
      </c>
    </row>
    <row r="225" spans="2:65" s="1" customFormat="1">
      <c r="B225" s="32"/>
      <c r="D225" s="144" t="s">
        <v>160</v>
      </c>
      <c r="F225" s="145" t="s">
        <v>1386</v>
      </c>
      <c r="I225" s="146"/>
      <c r="L225" s="32"/>
      <c r="M225" s="147"/>
      <c r="T225" s="53"/>
      <c r="AT225" s="17" t="s">
        <v>160</v>
      </c>
      <c r="AU225" s="17" t="s">
        <v>78</v>
      </c>
    </row>
    <row r="226" spans="2:65" s="12" customFormat="1">
      <c r="B226" s="150"/>
      <c r="D226" s="144" t="s">
        <v>164</v>
      </c>
      <c r="E226" s="151" t="s">
        <v>19</v>
      </c>
      <c r="F226" s="152" t="s">
        <v>165</v>
      </c>
      <c r="H226" s="151" t="s">
        <v>19</v>
      </c>
      <c r="I226" s="153"/>
      <c r="L226" s="150"/>
      <c r="M226" s="154"/>
      <c r="T226" s="155"/>
      <c r="AT226" s="151" t="s">
        <v>164</v>
      </c>
      <c r="AU226" s="151" t="s">
        <v>78</v>
      </c>
      <c r="AV226" s="12" t="s">
        <v>76</v>
      </c>
      <c r="AW226" s="12" t="s">
        <v>31</v>
      </c>
      <c r="AX226" s="12" t="s">
        <v>69</v>
      </c>
      <c r="AY226" s="151" t="s">
        <v>150</v>
      </c>
    </row>
    <row r="227" spans="2:65" s="13" customFormat="1">
      <c r="B227" s="156"/>
      <c r="D227" s="144" t="s">
        <v>164</v>
      </c>
      <c r="E227" s="157" t="s">
        <v>19</v>
      </c>
      <c r="F227" s="158" t="s">
        <v>76</v>
      </c>
      <c r="H227" s="159">
        <v>1</v>
      </c>
      <c r="I227" s="160"/>
      <c r="L227" s="156"/>
      <c r="M227" s="161"/>
      <c r="T227" s="162"/>
      <c r="AT227" s="157" t="s">
        <v>164</v>
      </c>
      <c r="AU227" s="157" t="s">
        <v>78</v>
      </c>
      <c r="AV227" s="13" t="s">
        <v>78</v>
      </c>
      <c r="AW227" s="13" t="s">
        <v>31</v>
      </c>
      <c r="AX227" s="13" t="s">
        <v>76</v>
      </c>
      <c r="AY227" s="157" t="s">
        <v>150</v>
      </c>
    </row>
    <row r="228" spans="2:65" s="1" customFormat="1" ht="16.5" customHeight="1">
      <c r="B228" s="32"/>
      <c r="C228" s="131" t="s">
        <v>444</v>
      </c>
      <c r="D228" s="131" t="s">
        <v>153</v>
      </c>
      <c r="E228" s="132" t="s">
        <v>1387</v>
      </c>
      <c r="F228" s="133" t="s">
        <v>1388</v>
      </c>
      <c r="G228" s="134" t="s">
        <v>1251</v>
      </c>
      <c r="H228" s="135">
        <v>1</v>
      </c>
      <c r="I228" s="136"/>
      <c r="J228" s="137">
        <f>ROUND(I228*H228,2)</f>
        <v>0</v>
      </c>
      <c r="K228" s="133" t="s">
        <v>19</v>
      </c>
      <c r="L228" s="32"/>
      <c r="M228" s="138" t="s">
        <v>19</v>
      </c>
      <c r="N228" s="139" t="s">
        <v>40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289</v>
      </c>
      <c r="AT228" s="142" t="s">
        <v>153</v>
      </c>
      <c r="AU228" s="142" t="s">
        <v>78</v>
      </c>
      <c r="AY228" s="17" t="s">
        <v>150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76</v>
      </c>
      <c r="BK228" s="143">
        <f>ROUND(I228*H228,2)</f>
        <v>0</v>
      </c>
      <c r="BL228" s="17" t="s">
        <v>289</v>
      </c>
      <c r="BM228" s="142" t="s">
        <v>1389</v>
      </c>
    </row>
    <row r="229" spans="2:65" s="1" customFormat="1">
      <c r="B229" s="32"/>
      <c r="D229" s="144" t="s">
        <v>160</v>
      </c>
      <c r="F229" s="145" t="s">
        <v>1390</v>
      </c>
      <c r="I229" s="146"/>
      <c r="L229" s="32"/>
      <c r="M229" s="147"/>
      <c r="T229" s="53"/>
      <c r="AT229" s="17" t="s">
        <v>160</v>
      </c>
      <c r="AU229" s="17" t="s">
        <v>78</v>
      </c>
    </row>
    <row r="230" spans="2:65" s="1" customFormat="1">
      <c r="B230" s="32"/>
      <c r="D230" s="144" t="s">
        <v>891</v>
      </c>
      <c r="F230" s="183" t="s">
        <v>1381</v>
      </c>
      <c r="I230" s="146"/>
      <c r="L230" s="32"/>
      <c r="M230" s="147"/>
      <c r="T230" s="53"/>
      <c r="AT230" s="17" t="s">
        <v>891</v>
      </c>
      <c r="AU230" s="17" t="s">
        <v>78</v>
      </c>
    </row>
    <row r="231" spans="2:65" s="12" customFormat="1">
      <c r="B231" s="150"/>
      <c r="D231" s="144" t="s">
        <v>164</v>
      </c>
      <c r="E231" s="151" t="s">
        <v>19</v>
      </c>
      <c r="F231" s="152" t="s">
        <v>165</v>
      </c>
      <c r="H231" s="151" t="s">
        <v>19</v>
      </c>
      <c r="I231" s="153"/>
      <c r="L231" s="150"/>
      <c r="M231" s="154"/>
      <c r="T231" s="155"/>
      <c r="AT231" s="151" t="s">
        <v>164</v>
      </c>
      <c r="AU231" s="151" t="s">
        <v>78</v>
      </c>
      <c r="AV231" s="12" t="s">
        <v>76</v>
      </c>
      <c r="AW231" s="12" t="s">
        <v>31</v>
      </c>
      <c r="AX231" s="12" t="s">
        <v>69</v>
      </c>
      <c r="AY231" s="151" t="s">
        <v>150</v>
      </c>
    </row>
    <row r="232" spans="2:65" s="13" customFormat="1">
      <c r="B232" s="156"/>
      <c r="D232" s="144" t="s">
        <v>164</v>
      </c>
      <c r="E232" s="157" t="s">
        <v>19</v>
      </c>
      <c r="F232" s="158" t="s">
        <v>1391</v>
      </c>
      <c r="H232" s="159">
        <v>1</v>
      </c>
      <c r="I232" s="160"/>
      <c r="L232" s="156"/>
      <c r="M232" s="161"/>
      <c r="T232" s="162"/>
      <c r="AT232" s="157" t="s">
        <v>164</v>
      </c>
      <c r="AU232" s="157" t="s">
        <v>78</v>
      </c>
      <c r="AV232" s="13" t="s">
        <v>78</v>
      </c>
      <c r="AW232" s="13" t="s">
        <v>31</v>
      </c>
      <c r="AX232" s="13" t="s">
        <v>76</v>
      </c>
      <c r="AY232" s="157" t="s">
        <v>150</v>
      </c>
    </row>
    <row r="233" spans="2:65" s="1" customFormat="1" ht="16.5" customHeight="1">
      <c r="B233" s="32"/>
      <c r="C233" s="131" t="s">
        <v>450</v>
      </c>
      <c r="D233" s="131" t="s">
        <v>153</v>
      </c>
      <c r="E233" s="132" t="s">
        <v>1392</v>
      </c>
      <c r="F233" s="133" t="s">
        <v>1393</v>
      </c>
      <c r="G233" s="134" t="s">
        <v>1251</v>
      </c>
      <c r="H233" s="135">
        <v>1</v>
      </c>
      <c r="I233" s="136"/>
      <c r="J233" s="137">
        <f>ROUND(I233*H233,2)</f>
        <v>0</v>
      </c>
      <c r="K233" s="133" t="s">
        <v>19</v>
      </c>
      <c r="L233" s="32"/>
      <c r="M233" s="138" t="s">
        <v>19</v>
      </c>
      <c r="N233" s="139" t="s">
        <v>40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289</v>
      </c>
      <c r="AT233" s="142" t="s">
        <v>153</v>
      </c>
      <c r="AU233" s="142" t="s">
        <v>78</v>
      </c>
      <c r="AY233" s="17" t="s">
        <v>150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76</v>
      </c>
      <c r="BK233" s="143">
        <f>ROUND(I233*H233,2)</f>
        <v>0</v>
      </c>
      <c r="BL233" s="17" t="s">
        <v>289</v>
      </c>
      <c r="BM233" s="142" t="s">
        <v>1394</v>
      </c>
    </row>
    <row r="234" spans="2:65" s="1" customFormat="1">
      <c r="B234" s="32"/>
      <c r="D234" s="144" t="s">
        <v>160</v>
      </c>
      <c r="F234" s="145" t="s">
        <v>1395</v>
      </c>
      <c r="I234" s="146"/>
      <c r="L234" s="32"/>
      <c r="M234" s="147"/>
      <c r="T234" s="53"/>
      <c r="AT234" s="17" t="s">
        <v>160</v>
      </c>
      <c r="AU234" s="17" t="s">
        <v>78</v>
      </c>
    </row>
    <row r="235" spans="2:65" s="1" customFormat="1">
      <c r="B235" s="32"/>
      <c r="D235" s="144" t="s">
        <v>891</v>
      </c>
      <c r="F235" s="183" t="s">
        <v>1396</v>
      </c>
      <c r="I235" s="146"/>
      <c r="L235" s="32"/>
      <c r="M235" s="147"/>
      <c r="T235" s="53"/>
      <c r="AT235" s="17" t="s">
        <v>891</v>
      </c>
      <c r="AU235" s="17" t="s">
        <v>78</v>
      </c>
    </row>
    <row r="236" spans="2:65" s="12" customFormat="1">
      <c r="B236" s="150"/>
      <c r="D236" s="144" t="s">
        <v>164</v>
      </c>
      <c r="E236" s="151" t="s">
        <v>19</v>
      </c>
      <c r="F236" s="152" t="s">
        <v>165</v>
      </c>
      <c r="H236" s="151" t="s">
        <v>19</v>
      </c>
      <c r="I236" s="153"/>
      <c r="L236" s="150"/>
      <c r="M236" s="154"/>
      <c r="T236" s="155"/>
      <c r="AT236" s="151" t="s">
        <v>164</v>
      </c>
      <c r="AU236" s="151" t="s">
        <v>78</v>
      </c>
      <c r="AV236" s="12" t="s">
        <v>76</v>
      </c>
      <c r="AW236" s="12" t="s">
        <v>31</v>
      </c>
      <c r="AX236" s="12" t="s">
        <v>69</v>
      </c>
      <c r="AY236" s="151" t="s">
        <v>150</v>
      </c>
    </row>
    <row r="237" spans="2:65" s="13" customFormat="1">
      <c r="B237" s="156"/>
      <c r="D237" s="144" t="s">
        <v>164</v>
      </c>
      <c r="E237" s="157" t="s">
        <v>19</v>
      </c>
      <c r="F237" s="158" t="s">
        <v>76</v>
      </c>
      <c r="H237" s="159">
        <v>1</v>
      </c>
      <c r="I237" s="160"/>
      <c r="L237" s="156"/>
      <c r="M237" s="161"/>
      <c r="T237" s="162"/>
      <c r="AT237" s="157" t="s">
        <v>164</v>
      </c>
      <c r="AU237" s="157" t="s">
        <v>78</v>
      </c>
      <c r="AV237" s="13" t="s">
        <v>78</v>
      </c>
      <c r="AW237" s="13" t="s">
        <v>31</v>
      </c>
      <c r="AX237" s="13" t="s">
        <v>76</v>
      </c>
      <c r="AY237" s="157" t="s">
        <v>150</v>
      </c>
    </row>
    <row r="238" spans="2:65" s="11" customFormat="1" ht="22.9" customHeight="1">
      <c r="B238" s="119"/>
      <c r="D238" s="120" t="s">
        <v>68</v>
      </c>
      <c r="E238" s="129" t="s">
        <v>151</v>
      </c>
      <c r="F238" s="129" t="s">
        <v>152</v>
      </c>
      <c r="I238" s="122"/>
      <c r="J238" s="130">
        <f>BK238</f>
        <v>0</v>
      </c>
      <c r="L238" s="119"/>
      <c r="M238" s="124"/>
      <c r="P238" s="125">
        <f>SUM(P239:P291)</f>
        <v>0</v>
      </c>
      <c r="R238" s="125">
        <f>SUM(R239:R291)</f>
        <v>0</v>
      </c>
      <c r="T238" s="126">
        <f>SUM(T239:T291)</f>
        <v>0</v>
      </c>
      <c r="AR238" s="120" t="s">
        <v>76</v>
      </c>
      <c r="AT238" s="127" t="s">
        <v>68</v>
      </c>
      <c r="AU238" s="127" t="s">
        <v>76</v>
      </c>
      <c r="AY238" s="120" t="s">
        <v>150</v>
      </c>
      <c r="BK238" s="128">
        <f>SUM(BK239:BK291)</f>
        <v>0</v>
      </c>
    </row>
    <row r="239" spans="2:65" s="1" customFormat="1" ht="16.5" customHeight="1">
      <c r="B239" s="32"/>
      <c r="C239" s="131" t="s">
        <v>456</v>
      </c>
      <c r="D239" s="131" t="s">
        <v>153</v>
      </c>
      <c r="E239" s="132" t="s">
        <v>1397</v>
      </c>
      <c r="F239" s="133" t="s">
        <v>1398</v>
      </c>
      <c r="G239" s="134" t="s">
        <v>1251</v>
      </c>
      <c r="H239" s="135">
        <v>1</v>
      </c>
      <c r="I239" s="136"/>
      <c r="J239" s="137">
        <f>ROUND(I239*H239,2)</f>
        <v>0</v>
      </c>
      <c r="K239" s="133" t="s">
        <v>19</v>
      </c>
      <c r="L239" s="32"/>
      <c r="M239" s="138" t="s">
        <v>19</v>
      </c>
      <c r="N239" s="139" t="s">
        <v>40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289</v>
      </c>
      <c r="AT239" s="142" t="s">
        <v>153</v>
      </c>
      <c r="AU239" s="142" t="s">
        <v>78</v>
      </c>
      <c r="AY239" s="17" t="s">
        <v>150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76</v>
      </c>
      <c r="BK239" s="143">
        <f>ROUND(I239*H239,2)</f>
        <v>0</v>
      </c>
      <c r="BL239" s="17" t="s">
        <v>289</v>
      </c>
      <c r="BM239" s="142" t="s">
        <v>1399</v>
      </c>
    </row>
    <row r="240" spans="2:65" s="1" customFormat="1">
      <c r="B240" s="32"/>
      <c r="D240" s="144" t="s">
        <v>160</v>
      </c>
      <c r="F240" s="145" t="s">
        <v>1400</v>
      </c>
      <c r="I240" s="146"/>
      <c r="L240" s="32"/>
      <c r="M240" s="147"/>
      <c r="T240" s="53"/>
      <c r="AT240" s="17" t="s">
        <v>160</v>
      </c>
      <c r="AU240" s="17" t="s">
        <v>78</v>
      </c>
    </row>
    <row r="241" spans="2:65" s="1" customFormat="1">
      <c r="B241" s="32"/>
      <c r="D241" s="144" t="s">
        <v>891</v>
      </c>
      <c r="F241" s="183" t="s">
        <v>1401</v>
      </c>
      <c r="I241" s="146"/>
      <c r="L241" s="32"/>
      <c r="M241" s="147"/>
      <c r="T241" s="53"/>
      <c r="AT241" s="17" t="s">
        <v>891</v>
      </c>
      <c r="AU241" s="17" t="s">
        <v>78</v>
      </c>
    </row>
    <row r="242" spans="2:65" s="12" customFormat="1">
      <c r="B242" s="150"/>
      <c r="D242" s="144" t="s">
        <v>164</v>
      </c>
      <c r="E242" s="151" t="s">
        <v>19</v>
      </c>
      <c r="F242" s="152" t="s">
        <v>165</v>
      </c>
      <c r="H242" s="151" t="s">
        <v>19</v>
      </c>
      <c r="I242" s="153"/>
      <c r="L242" s="150"/>
      <c r="M242" s="154"/>
      <c r="T242" s="155"/>
      <c r="AT242" s="151" t="s">
        <v>164</v>
      </c>
      <c r="AU242" s="151" t="s">
        <v>78</v>
      </c>
      <c r="AV242" s="12" t="s">
        <v>76</v>
      </c>
      <c r="AW242" s="12" t="s">
        <v>31</v>
      </c>
      <c r="AX242" s="12" t="s">
        <v>69</v>
      </c>
      <c r="AY242" s="151" t="s">
        <v>150</v>
      </c>
    </row>
    <row r="243" spans="2:65" s="13" customFormat="1">
      <c r="B243" s="156"/>
      <c r="D243" s="144" t="s">
        <v>164</v>
      </c>
      <c r="E243" s="157" t="s">
        <v>19</v>
      </c>
      <c r="F243" s="158" t="s">
        <v>76</v>
      </c>
      <c r="H243" s="159">
        <v>1</v>
      </c>
      <c r="I243" s="160"/>
      <c r="L243" s="156"/>
      <c r="M243" s="161"/>
      <c r="T243" s="162"/>
      <c r="AT243" s="157" t="s">
        <v>164</v>
      </c>
      <c r="AU243" s="157" t="s">
        <v>78</v>
      </c>
      <c r="AV243" s="13" t="s">
        <v>78</v>
      </c>
      <c r="AW243" s="13" t="s">
        <v>31</v>
      </c>
      <c r="AX243" s="13" t="s">
        <v>76</v>
      </c>
      <c r="AY243" s="157" t="s">
        <v>150</v>
      </c>
    </row>
    <row r="244" spans="2:65" s="1" customFormat="1" ht="16.5" customHeight="1">
      <c r="B244" s="32"/>
      <c r="C244" s="131" t="s">
        <v>466</v>
      </c>
      <c r="D244" s="131" t="s">
        <v>153</v>
      </c>
      <c r="E244" s="132" t="s">
        <v>1402</v>
      </c>
      <c r="F244" s="133" t="s">
        <v>1403</v>
      </c>
      <c r="G244" s="134" t="s">
        <v>1251</v>
      </c>
      <c r="H244" s="135">
        <v>8</v>
      </c>
      <c r="I244" s="136"/>
      <c r="J244" s="137">
        <f>ROUND(I244*H244,2)</f>
        <v>0</v>
      </c>
      <c r="K244" s="133" t="s">
        <v>19</v>
      </c>
      <c r="L244" s="32"/>
      <c r="M244" s="138" t="s">
        <v>19</v>
      </c>
      <c r="N244" s="139" t="s">
        <v>40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289</v>
      </c>
      <c r="AT244" s="142" t="s">
        <v>153</v>
      </c>
      <c r="AU244" s="142" t="s">
        <v>78</v>
      </c>
      <c r="AY244" s="17" t="s">
        <v>150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76</v>
      </c>
      <c r="BK244" s="143">
        <f>ROUND(I244*H244,2)</f>
        <v>0</v>
      </c>
      <c r="BL244" s="17" t="s">
        <v>289</v>
      </c>
      <c r="BM244" s="142" t="s">
        <v>1404</v>
      </c>
    </row>
    <row r="245" spans="2:65" s="1" customFormat="1">
      <c r="B245" s="32"/>
      <c r="D245" s="144" t="s">
        <v>160</v>
      </c>
      <c r="F245" s="145" t="s">
        <v>1405</v>
      </c>
      <c r="I245" s="146"/>
      <c r="L245" s="32"/>
      <c r="M245" s="147"/>
      <c r="T245" s="53"/>
      <c r="AT245" s="17" t="s">
        <v>160</v>
      </c>
      <c r="AU245" s="17" t="s">
        <v>78</v>
      </c>
    </row>
    <row r="246" spans="2:65" s="12" customFormat="1">
      <c r="B246" s="150"/>
      <c r="D246" s="144" t="s">
        <v>164</v>
      </c>
      <c r="E246" s="151" t="s">
        <v>19</v>
      </c>
      <c r="F246" s="152" t="s">
        <v>165</v>
      </c>
      <c r="H246" s="151" t="s">
        <v>19</v>
      </c>
      <c r="I246" s="153"/>
      <c r="L246" s="150"/>
      <c r="M246" s="154"/>
      <c r="T246" s="155"/>
      <c r="AT246" s="151" t="s">
        <v>164</v>
      </c>
      <c r="AU246" s="151" t="s">
        <v>78</v>
      </c>
      <c r="AV246" s="12" t="s">
        <v>76</v>
      </c>
      <c r="AW246" s="12" t="s">
        <v>31</v>
      </c>
      <c r="AX246" s="12" t="s">
        <v>69</v>
      </c>
      <c r="AY246" s="151" t="s">
        <v>150</v>
      </c>
    </row>
    <row r="247" spans="2:65" s="13" customFormat="1">
      <c r="B247" s="156"/>
      <c r="D247" s="144" t="s">
        <v>164</v>
      </c>
      <c r="E247" s="157" t="s">
        <v>19</v>
      </c>
      <c r="F247" s="158" t="s">
        <v>211</v>
      </c>
      <c r="H247" s="159">
        <v>8</v>
      </c>
      <c r="I247" s="160"/>
      <c r="L247" s="156"/>
      <c r="M247" s="161"/>
      <c r="T247" s="162"/>
      <c r="AT247" s="157" t="s">
        <v>164</v>
      </c>
      <c r="AU247" s="157" t="s">
        <v>78</v>
      </c>
      <c r="AV247" s="13" t="s">
        <v>78</v>
      </c>
      <c r="AW247" s="13" t="s">
        <v>31</v>
      </c>
      <c r="AX247" s="13" t="s">
        <v>76</v>
      </c>
      <c r="AY247" s="157" t="s">
        <v>150</v>
      </c>
    </row>
    <row r="248" spans="2:65" s="1" customFormat="1" ht="16.5" customHeight="1">
      <c r="B248" s="32"/>
      <c r="C248" s="131" t="s">
        <v>473</v>
      </c>
      <c r="D248" s="131" t="s">
        <v>153</v>
      </c>
      <c r="E248" s="132" t="s">
        <v>1406</v>
      </c>
      <c r="F248" s="133" t="s">
        <v>1407</v>
      </c>
      <c r="G248" s="134" t="s">
        <v>1251</v>
      </c>
      <c r="H248" s="135">
        <v>4</v>
      </c>
      <c r="I248" s="136"/>
      <c r="J248" s="137">
        <f>ROUND(I248*H248,2)</f>
        <v>0</v>
      </c>
      <c r="K248" s="133" t="s">
        <v>19</v>
      </c>
      <c r="L248" s="32"/>
      <c r="M248" s="138" t="s">
        <v>19</v>
      </c>
      <c r="N248" s="139" t="s">
        <v>40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289</v>
      </c>
      <c r="AT248" s="142" t="s">
        <v>153</v>
      </c>
      <c r="AU248" s="142" t="s">
        <v>78</v>
      </c>
      <c r="AY248" s="17" t="s">
        <v>150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76</v>
      </c>
      <c r="BK248" s="143">
        <f>ROUND(I248*H248,2)</f>
        <v>0</v>
      </c>
      <c r="BL248" s="17" t="s">
        <v>289</v>
      </c>
      <c r="BM248" s="142" t="s">
        <v>1408</v>
      </c>
    </row>
    <row r="249" spans="2:65" s="1" customFormat="1">
      <c r="B249" s="32"/>
      <c r="D249" s="144" t="s">
        <v>160</v>
      </c>
      <c r="F249" s="145" t="s">
        <v>1409</v>
      </c>
      <c r="I249" s="146"/>
      <c r="L249" s="32"/>
      <c r="M249" s="147"/>
      <c r="T249" s="53"/>
      <c r="AT249" s="17" t="s">
        <v>160</v>
      </c>
      <c r="AU249" s="17" t="s">
        <v>78</v>
      </c>
    </row>
    <row r="250" spans="2:65" s="12" customFormat="1">
      <c r="B250" s="150"/>
      <c r="D250" s="144" t="s">
        <v>164</v>
      </c>
      <c r="E250" s="151" t="s">
        <v>19</v>
      </c>
      <c r="F250" s="152" t="s">
        <v>165</v>
      </c>
      <c r="H250" s="151" t="s">
        <v>19</v>
      </c>
      <c r="I250" s="153"/>
      <c r="L250" s="150"/>
      <c r="M250" s="154"/>
      <c r="T250" s="155"/>
      <c r="AT250" s="151" t="s">
        <v>164</v>
      </c>
      <c r="AU250" s="151" t="s">
        <v>78</v>
      </c>
      <c r="AV250" s="12" t="s">
        <v>76</v>
      </c>
      <c r="AW250" s="12" t="s">
        <v>31</v>
      </c>
      <c r="AX250" s="12" t="s">
        <v>69</v>
      </c>
      <c r="AY250" s="151" t="s">
        <v>150</v>
      </c>
    </row>
    <row r="251" spans="2:65" s="13" customFormat="1">
      <c r="B251" s="156"/>
      <c r="D251" s="144" t="s">
        <v>164</v>
      </c>
      <c r="E251" s="157" t="s">
        <v>19</v>
      </c>
      <c r="F251" s="158" t="s">
        <v>158</v>
      </c>
      <c r="H251" s="159">
        <v>4</v>
      </c>
      <c r="I251" s="160"/>
      <c r="L251" s="156"/>
      <c r="M251" s="161"/>
      <c r="T251" s="162"/>
      <c r="AT251" s="157" t="s">
        <v>164</v>
      </c>
      <c r="AU251" s="157" t="s">
        <v>78</v>
      </c>
      <c r="AV251" s="13" t="s">
        <v>78</v>
      </c>
      <c r="AW251" s="13" t="s">
        <v>31</v>
      </c>
      <c r="AX251" s="13" t="s">
        <v>76</v>
      </c>
      <c r="AY251" s="157" t="s">
        <v>150</v>
      </c>
    </row>
    <row r="252" spans="2:65" s="1" customFormat="1" ht="16.5" customHeight="1">
      <c r="B252" s="32"/>
      <c r="C252" s="131" t="s">
        <v>482</v>
      </c>
      <c r="D252" s="131" t="s">
        <v>153</v>
      </c>
      <c r="E252" s="132" t="s">
        <v>1410</v>
      </c>
      <c r="F252" s="133" t="s">
        <v>1411</v>
      </c>
      <c r="G252" s="134" t="s">
        <v>1251</v>
      </c>
      <c r="H252" s="135">
        <v>4</v>
      </c>
      <c r="I252" s="136"/>
      <c r="J252" s="137">
        <f>ROUND(I252*H252,2)</f>
        <v>0</v>
      </c>
      <c r="K252" s="133" t="s">
        <v>19</v>
      </c>
      <c r="L252" s="32"/>
      <c r="M252" s="138" t="s">
        <v>19</v>
      </c>
      <c r="N252" s="139" t="s">
        <v>40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289</v>
      </c>
      <c r="AT252" s="142" t="s">
        <v>153</v>
      </c>
      <c r="AU252" s="142" t="s">
        <v>78</v>
      </c>
      <c r="AY252" s="17" t="s">
        <v>150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76</v>
      </c>
      <c r="BK252" s="143">
        <f>ROUND(I252*H252,2)</f>
        <v>0</v>
      </c>
      <c r="BL252" s="17" t="s">
        <v>289</v>
      </c>
      <c r="BM252" s="142" t="s">
        <v>1412</v>
      </c>
    </row>
    <row r="253" spans="2:65" s="1" customFormat="1">
      <c r="B253" s="32"/>
      <c r="D253" s="144" t="s">
        <v>160</v>
      </c>
      <c r="F253" s="145" t="s">
        <v>1413</v>
      </c>
      <c r="I253" s="146"/>
      <c r="L253" s="32"/>
      <c r="M253" s="147"/>
      <c r="T253" s="53"/>
      <c r="AT253" s="17" t="s">
        <v>160</v>
      </c>
      <c r="AU253" s="17" t="s">
        <v>78</v>
      </c>
    </row>
    <row r="254" spans="2:65" s="12" customFormat="1">
      <c r="B254" s="150"/>
      <c r="D254" s="144" t="s">
        <v>164</v>
      </c>
      <c r="E254" s="151" t="s">
        <v>19</v>
      </c>
      <c r="F254" s="152" t="s">
        <v>165</v>
      </c>
      <c r="H254" s="151" t="s">
        <v>19</v>
      </c>
      <c r="I254" s="153"/>
      <c r="L254" s="150"/>
      <c r="M254" s="154"/>
      <c r="T254" s="155"/>
      <c r="AT254" s="151" t="s">
        <v>164</v>
      </c>
      <c r="AU254" s="151" t="s">
        <v>78</v>
      </c>
      <c r="AV254" s="12" t="s">
        <v>76</v>
      </c>
      <c r="AW254" s="12" t="s">
        <v>31</v>
      </c>
      <c r="AX254" s="12" t="s">
        <v>69</v>
      </c>
      <c r="AY254" s="151" t="s">
        <v>150</v>
      </c>
    </row>
    <row r="255" spans="2:65" s="13" customFormat="1">
      <c r="B255" s="156"/>
      <c r="D255" s="144" t="s">
        <v>164</v>
      </c>
      <c r="E255" s="157" t="s">
        <v>19</v>
      </c>
      <c r="F255" s="158" t="s">
        <v>158</v>
      </c>
      <c r="H255" s="159">
        <v>4</v>
      </c>
      <c r="I255" s="160"/>
      <c r="L255" s="156"/>
      <c r="M255" s="161"/>
      <c r="T255" s="162"/>
      <c r="AT255" s="157" t="s">
        <v>164</v>
      </c>
      <c r="AU255" s="157" t="s">
        <v>78</v>
      </c>
      <c r="AV255" s="13" t="s">
        <v>78</v>
      </c>
      <c r="AW255" s="13" t="s">
        <v>31</v>
      </c>
      <c r="AX255" s="13" t="s">
        <v>76</v>
      </c>
      <c r="AY255" s="157" t="s">
        <v>150</v>
      </c>
    </row>
    <row r="256" spans="2:65" s="1" customFormat="1" ht="16.5" customHeight="1">
      <c r="B256" s="32"/>
      <c r="C256" s="131" t="s">
        <v>490</v>
      </c>
      <c r="D256" s="131" t="s">
        <v>153</v>
      </c>
      <c r="E256" s="132" t="s">
        <v>1414</v>
      </c>
      <c r="F256" s="133" t="s">
        <v>1415</v>
      </c>
      <c r="G256" s="134" t="s">
        <v>1251</v>
      </c>
      <c r="H256" s="135">
        <v>28</v>
      </c>
      <c r="I256" s="136"/>
      <c r="J256" s="137">
        <f>ROUND(I256*H256,2)</f>
        <v>0</v>
      </c>
      <c r="K256" s="133" t="s">
        <v>19</v>
      </c>
      <c r="L256" s="32"/>
      <c r="M256" s="138" t="s">
        <v>19</v>
      </c>
      <c r="N256" s="139" t="s">
        <v>40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289</v>
      </c>
      <c r="AT256" s="142" t="s">
        <v>153</v>
      </c>
      <c r="AU256" s="142" t="s">
        <v>78</v>
      </c>
      <c r="AY256" s="17" t="s">
        <v>150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76</v>
      </c>
      <c r="BK256" s="143">
        <f>ROUND(I256*H256,2)</f>
        <v>0</v>
      </c>
      <c r="BL256" s="17" t="s">
        <v>289</v>
      </c>
      <c r="BM256" s="142" t="s">
        <v>1416</v>
      </c>
    </row>
    <row r="257" spans="2:65" s="1" customFormat="1">
      <c r="B257" s="32"/>
      <c r="D257" s="144" t="s">
        <v>160</v>
      </c>
      <c r="F257" s="145" t="s">
        <v>1417</v>
      </c>
      <c r="I257" s="146"/>
      <c r="L257" s="32"/>
      <c r="M257" s="147"/>
      <c r="T257" s="53"/>
      <c r="AT257" s="17" t="s">
        <v>160</v>
      </c>
      <c r="AU257" s="17" t="s">
        <v>78</v>
      </c>
    </row>
    <row r="258" spans="2:65" s="12" customFormat="1">
      <c r="B258" s="150"/>
      <c r="D258" s="144" t="s">
        <v>164</v>
      </c>
      <c r="E258" s="151" t="s">
        <v>19</v>
      </c>
      <c r="F258" s="152" t="s">
        <v>165</v>
      </c>
      <c r="H258" s="151" t="s">
        <v>19</v>
      </c>
      <c r="I258" s="153"/>
      <c r="L258" s="150"/>
      <c r="M258" s="154"/>
      <c r="T258" s="155"/>
      <c r="AT258" s="151" t="s">
        <v>164</v>
      </c>
      <c r="AU258" s="151" t="s">
        <v>78</v>
      </c>
      <c r="AV258" s="12" t="s">
        <v>76</v>
      </c>
      <c r="AW258" s="12" t="s">
        <v>31</v>
      </c>
      <c r="AX258" s="12" t="s">
        <v>69</v>
      </c>
      <c r="AY258" s="151" t="s">
        <v>150</v>
      </c>
    </row>
    <row r="259" spans="2:65" s="13" customFormat="1">
      <c r="B259" s="156"/>
      <c r="D259" s="144" t="s">
        <v>164</v>
      </c>
      <c r="E259" s="157" t="s">
        <v>19</v>
      </c>
      <c r="F259" s="158" t="s">
        <v>431</v>
      </c>
      <c r="H259" s="159">
        <v>28</v>
      </c>
      <c r="I259" s="160"/>
      <c r="L259" s="156"/>
      <c r="M259" s="161"/>
      <c r="T259" s="162"/>
      <c r="AT259" s="157" t="s">
        <v>164</v>
      </c>
      <c r="AU259" s="157" t="s">
        <v>78</v>
      </c>
      <c r="AV259" s="13" t="s">
        <v>78</v>
      </c>
      <c r="AW259" s="13" t="s">
        <v>31</v>
      </c>
      <c r="AX259" s="13" t="s">
        <v>76</v>
      </c>
      <c r="AY259" s="157" t="s">
        <v>150</v>
      </c>
    </row>
    <row r="260" spans="2:65" s="1" customFormat="1" ht="16.5" customHeight="1">
      <c r="B260" s="32"/>
      <c r="C260" s="131" t="s">
        <v>500</v>
      </c>
      <c r="D260" s="131" t="s">
        <v>153</v>
      </c>
      <c r="E260" s="132" t="s">
        <v>1418</v>
      </c>
      <c r="F260" s="133" t="s">
        <v>1419</v>
      </c>
      <c r="G260" s="134" t="s">
        <v>1251</v>
      </c>
      <c r="H260" s="135">
        <v>8</v>
      </c>
      <c r="I260" s="136"/>
      <c r="J260" s="137">
        <f>ROUND(I260*H260,2)</f>
        <v>0</v>
      </c>
      <c r="K260" s="133" t="s">
        <v>19</v>
      </c>
      <c r="L260" s="32"/>
      <c r="M260" s="138" t="s">
        <v>19</v>
      </c>
      <c r="N260" s="139" t="s">
        <v>40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289</v>
      </c>
      <c r="AT260" s="142" t="s">
        <v>153</v>
      </c>
      <c r="AU260" s="142" t="s">
        <v>78</v>
      </c>
      <c r="AY260" s="17" t="s">
        <v>150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76</v>
      </c>
      <c r="BK260" s="143">
        <f>ROUND(I260*H260,2)</f>
        <v>0</v>
      </c>
      <c r="BL260" s="17" t="s">
        <v>289</v>
      </c>
      <c r="BM260" s="142" t="s">
        <v>1420</v>
      </c>
    </row>
    <row r="261" spans="2:65" s="1" customFormat="1">
      <c r="B261" s="32"/>
      <c r="D261" s="144" t="s">
        <v>160</v>
      </c>
      <c r="F261" s="145" t="s">
        <v>1421</v>
      </c>
      <c r="I261" s="146"/>
      <c r="L261" s="32"/>
      <c r="M261" s="147"/>
      <c r="T261" s="53"/>
      <c r="AT261" s="17" t="s">
        <v>160</v>
      </c>
      <c r="AU261" s="17" t="s">
        <v>78</v>
      </c>
    </row>
    <row r="262" spans="2:65" s="12" customFormat="1">
      <c r="B262" s="150"/>
      <c r="D262" s="144" t="s">
        <v>164</v>
      </c>
      <c r="E262" s="151" t="s">
        <v>19</v>
      </c>
      <c r="F262" s="152" t="s">
        <v>165</v>
      </c>
      <c r="H262" s="151" t="s">
        <v>19</v>
      </c>
      <c r="I262" s="153"/>
      <c r="L262" s="150"/>
      <c r="M262" s="154"/>
      <c r="T262" s="155"/>
      <c r="AT262" s="151" t="s">
        <v>164</v>
      </c>
      <c r="AU262" s="151" t="s">
        <v>78</v>
      </c>
      <c r="AV262" s="12" t="s">
        <v>76</v>
      </c>
      <c r="AW262" s="12" t="s">
        <v>31</v>
      </c>
      <c r="AX262" s="12" t="s">
        <v>69</v>
      </c>
      <c r="AY262" s="151" t="s">
        <v>150</v>
      </c>
    </row>
    <row r="263" spans="2:65" s="13" customFormat="1">
      <c r="B263" s="156"/>
      <c r="D263" s="144" t="s">
        <v>164</v>
      </c>
      <c r="E263" s="157" t="s">
        <v>19</v>
      </c>
      <c r="F263" s="158" t="s">
        <v>211</v>
      </c>
      <c r="H263" s="159">
        <v>8</v>
      </c>
      <c r="I263" s="160"/>
      <c r="L263" s="156"/>
      <c r="M263" s="161"/>
      <c r="T263" s="162"/>
      <c r="AT263" s="157" t="s">
        <v>164</v>
      </c>
      <c r="AU263" s="157" t="s">
        <v>78</v>
      </c>
      <c r="AV263" s="13" t="s">
        <v>78</v>
      </c>
      <c r="AW263" s="13" t="s">
        <v>31</v>
      </c>
      <c r="AX263" s="13" t="s">
        <v>76</v>
      </c>
      <c r="AY263" s="157" t="s">
        <v>150</v>
      </c>
    </row>
    <row r="264" spans="2:65" s="1" customFormat="1" ht="16.5" customHeight="1">
      <c r="B264" s="32"/>
      <c r="C264" s="131" t="s">
        <v>508</v>
      </c>
      <c r="D264" s="131" t="s">
        <v>153</v>
      </c>
      <c r="E264" s="132" t="s">
        <v>1422</v>
      </c>
      <c r="F264" s="133" t="s">
        <v>1423</v>
      </c>
      <c r="G264" s="134" t="s">
        <v>1251</v>
      </c>
      <c r="H264" s="135">
        <v>1</v>
      </c>
      <c r="I264" s="136"/>
      <c r="J264" s="137">
        <f>ROUND(I264*H264,2)</f>
        <v>0</v>
      </c>
      <c r="K264" s="133" t="s">
        <v>19</v>
      </c>
      <c r="L264" s="32"/>
      <c r="M264" s="138" t="s">
        <v>19</v>
      </c>
      <c r="N264" s="139" t="s">
        <v>40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289</v>
      </c>
      <c r="AT264" s="142" t="s">
        <v>153</v>
      </c>
      <c r="AU264" s="142" t="s">
        <v>78</v>
      </c>
      <c r="AY264" s="17" t="s">
        <v>150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76</v>
      </c>
      <c r="BK264" s="143">
        <f>ROUND(I264*H264,2)</f>
        <v>0</v>
      </c>
      <c r="BL264" s="17" t="s">
        <v>289</v>
      </c>
      <c r="BM264" s="142" t="s">
        <v>1424</v>
      </c>
    </row>
    <row r="265" spans="2:65" s="1" customFormat="1">
      <c r="B265" s="32"/>
      <c r="D265" s="144" t="s">
        <v>160</v>
      </c>
      <c r="F265" s="145" t="s">
        <v>1425</v>
      </c>
      <c r="I265" s="146"/>
      <c r="L265" s="32"/>
      <c r="M265" s="147"/>
      <c r="T265" s="53"/>
      <c r="AT265" s="17" t="s">
        <v>160</v>
      </c>
      <c r="AU265" s="17" t="s">
        <v>78</v>
      </c>
    </row>
    <row r="266" spans="2:65" s="12" customFormat="1">
      <c r="B266" s="150"/>
      <c r="D266" s="144" t="s">
        <v>164</v>
      </c>
      <c r="E266" s="151" t="s">
        <v>19</v>
      </c>
      <c r="F266" s="152" t="s">
        <v>165</v>
      </c>
      <c r="H266" s="151" t="s">
        <v>19</v>
      </c>
      <c r="I266" s="153"/>
      <c r="L266" s="150"/>
      <c r="M266" s="154"/>
      <c r="T266" s="155"/>
      <c r="AT266" s="151" t="s">
        <v>164</v>
      </c>
      <c r="AU266" s="151" t="s">
        <v>78</v>
      </c>
      <c r="AV266" s="12" t="s">
        <v>76</v>
      </c>
      <c r="AW266" s="12" t="s">
        <v>31</v>
      </c>
      <c r="AX266" s="12" t="s">
        <v>69</v>
      </c>
      <c r="AY266" s="151" t="s">
        <v>150</v>
      </c>
    </row>
    <row r="267" spans="2:65" s="13" customFormat="1">
      <c r="B267" s="156"/>
      <c r="D267" s="144" t="s">
        <v>164</v>
      </c>
      <c r="E267" s="157" t="s">
        <v>19</v>
      </c>
      <c r="F267" s="158" t="s">
        <v>76</v>
      </c>
      <c r="H267" s="159">
        <v>1</v>
      </c>
      <c r="I267" s="160"/>
      <c r="L267" s="156"/>
      <c r="M267" s="161"/>
      <c r="T267" s="162"/>
      <c r="AT267" s="157" t="s">
        <v>164</v>
      </c>
      <c r="AU267" s="157" t="s">
        <v>78</v>
      </c>
      <c r="AV267" s="13" t="s">
        <v>78</v>
      </c>
      <c r="AW267" s="13" t="s">
        <v>31</v>
      </c>
      <c r="AX267" s="13" t="s">
        <v>76</v>
      </c>
      <c r="AY267" s="157" t="s">
        <v>150</v>
      </c>
    </row>
    <row r="268" spans="2:65" s="1" customFormat="1" ht="16.5" customHeight="1">
      <c r="B268" s="32"/>
      <c r="C268" s="131" t="s">
        <v>515</v>
      </c>
      <c r="D268" s="131" t="s">
        <v>153</v>
      </c>
      <c r="E268" s="132" t="s">
        <v>1426</v>
      </c>
      <c r="F268" s="133" t="s">
        <v>1427</v>
      </c>
      <c r="G268" s="134" t="s">
        <v>1251</v>
      </c>
      <c r="H268" s="135">
        <v>2</v>
      </c>
      <c r="I268" s="136"/>
      <c r="J268" s="137">
        <f>ROUND(I268*H268,2)</f>
        <v>0</v>
      </c>
      <c r="K268" s="133" t="s">
        <v>19</v>
      </c>
      <c r="L268" s="32"/>
      <c r="M268" s="138" t="s">
        <v>19</v>
      </c>
      <c r="N268" s="139" t="s">
        <v>40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289</v>
      </c>
      <c r="AT268" s="142" t="s">
        <v>153</v>
      </c>
      <c r="AU268" s="142" t="s">
        <v>78</v>
      </c>
      <c r="AY268" s="17" t="s">
        <v>150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76</v>
      </c>
      <c r="BK268" s="143">
        <f>ROUND(I268*H268,2)</f>
        <v>0</v>
      </c>
      <c r="BL268" s="17" t="s">
        <v>289</v>
      </c>
      <c r="BM268" s="142" t="s">
        <v>1428</v>
      </c>
    </row>
    <row r="269" spans="2:65" s="1" customFormat="1">
      <c r="B269" s="32"/>
      <c r="D269" s="144" t="s">
        <v>160</v>
      </c>
      <c r="F269" s="145" t="s">
        <v>1429</v>
      </c>
      <c r="I269" s="146"/>
      <c r="L269" s="32"/>
      <c r="M269" s="147"/>
      <c r="T269" s="53"/>
      <c r="AT269" s="17" t="s">
        <v>160</v>
      </c>
      <c r="AU269" s="17" t="s">
        <v>78</v>
      </c>
    </row>
    <row r="270" spans="2:65" s="12" customFormat="1">
      <c r="B270" s="150"/>
      <c r="D270" s="144" t="s">
        <v>164</v>
      </c>
      <c r="E270" s="151" t="s">
        <v>19</v>
      </c>
      <c r="F270" s="152" t="s">
        <v>165</v>
      </c>
      <c r="H270" s="151" t="s">
        <v>19</v>
      </c>
      <c r="I270" s="153"/>
      <c r="L270" s="150"/>
      <c r="M270" s="154"/>
      <c r="T270" s="155"/>
      <c r="AT270" s="151" t="s">
        <v>164</v>
      </c>
      <c r="AU270" s="151" t="s">
        <v>78</v>
      </c>
      <c r="AV270" s="12" t="s">
        <v>76</v>
      </c>
      <c r="AW270" s="12" t="s">
        <v>31</v>
      </c>
      <c r="AX270" s="12" t="s">
        <v>69</v>
      </c>
      <c r="AY270" s="151" t="s">
        <v>150</v>
      </c>
    </row>
    <row r="271" spans="2:65" s="13" customFormat="1">
      <c r="B271" s="156"/>
      <c r="D271" s="144" t="s">
        <v>164</v>
      </c>
      <c r="E271" s="157" t="s">
        <v>19</v>
      </c>
      <c r="F271" s="158" t="s">
        <v>78</v>
      </c>
      <c r="H271" s="159">
        <v>2</v>
      </c>
      <c r="I271" s="160"/>
      <c r="L271" s="156"/>
      <c r="M271" s="161"/>
      <c r="T271" s="162"/>
      <c r="AT271" s="157" t="s">
        <v>164</v>
      </c>
      <c r="AU271" s="157" t="s">
        <v>78</v>
      </c>
      <c r="AV271" s="13" t="s">
        <v>78</v>
      </c>
      <c r="AW271" s="13" t="s">
        <v>31</v>
      </c>
      <c r="AX271" s="13" t="s">
        <v>76</v>
      </c>
      <c r="AY271" s="157" t="s">
        <v>150</v>
      </c>
    </row>
    <row r="272" spans="2:65" s="1" customFormat="1" ht="16.5" customHeight="1">
      <c r="B272" s="32"/>
      <c r="C272" s="131" t="s">
        <v>527</v>
      </c>
      <c r="D272" s="131" t="s">
        <v>153</v>
      </c>
      <c r="E272" s="132" t="s">
        <v>1430</v>
      </c>
      <c r="F272" s="133" t="s">
        <v>1431</v>
      </c>
      <c r="G272" s="134" t="s">
        <v>1251</v>
      </c>
      <c r="H272" s="135">
        <v>2</v>
      </c>
      <c r="I272" s="136"/>
      <c r="J272" s="137">
        <f>ROUND(I272*H272,2)</f>
        <v>0</v>
      </c>
      <c r="K272" s="133" t="s">
        <v>19</v>
      </c>
      <c r="L272" s="32"/>
      <c r="M272" s="138" t="s">
        <v>19</v>
      </c>
      <c r="N272" s="139" t="s">
        <v>40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289</v>
      </c>
      <c r="AT272" s="142" t="s">
        <v>153</v>
      </c>
      <c r="AU272" s="142" t="s">
        <v>78</v>
      </c>
      <c r="AY272" s="17" t="s">
        <v>150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7" t="s">
        <v>76</v>
      </c>
      <c r="BK272" s="143">
        <f>ROUND(I272*H272,2)</f>
        <v>0</v>
      </c>
      <c r="BL272" s="17" t="s">
        <v>289</v>
      </c>
      <c r="BM272" s="142" t="s">
        <v>1432</v>
      </c>
    </row>
    <row r="273" spans="2:65" s="1" customFormat="1">
      <c r="B273" s="32"/>
      <c r="D273" s="144" t="s">
        <v>160</v>
      </c>
      <c r="F273" s="145" t="s">
        <v>1433</v>
      </c>
      <c r="I273" s="146"/>
      <c r="L273" s="32"/>
      <c r="M273" s="147"/>
      <c r="T273" s="53"/>
      <c r="AT273" s="17" t="s">
        <v>160</v>
      </c>
      <c r="AU273" s="17" t="s">
        <v>78</v>
      </c>
    </row>
    <row r="274" spans="2:65" s="12" customFormat="1">
      <c r="B274" s="150"/>
      <c r="D274" s="144" t="s">
        <v>164</v>
      </c>
      <c r="E274" s="151" t="s">
        <v>19</v>
      </c>
      <c r="F274" s="152" t="s">
        <v>165</v>
      </c>
      <c r="H274" s="151" t="s">
        <v>19</v>
      </c>
      <c r="I274" s="153"/>
      <c r="L274" s="150"/>
      <c r="M274" s="154"/>
      <c r="T274" s="155"/>
      <c r="AT274" s="151" t="s">
        <v>164</v>
      </c>
      <c r="AU274" s="151" t="s">
        <v>78</v>
      </c>
      <c r="AV274" s="12" t="s">
        <v>76</v>
      </c>
      <c r="AW274" s="12" t="s">
        <v>31</v>
      </c>
      <c r="AX274" s="12" t="s">
        <v>69</v>
      </c>
      <c r="AY274" s="151" t="s">
        <v>150</v>
      </c>
    </row>
    <row r="275" spans="2:65" s="13" customFormat="1">
      <c r="B275" s="156"/>
      <c r="D275" s="144" t="s">
        <v>164</v>
      </c>
      <c r="E275" s="157" t="s">
        <v>19</v>
      </c>
      <c r="F275" s="158" t="s">
        <v>78</v>
      </c>
      <c r="H275" s="159">
        <v>2</v>
      </c>
      <c r="I275" s="160"/>
      <c r="L275" s="156"/>
      <c r="M275" s="161"/>
      <c r="T275" s="162"/>
      <c r="AT275" s="157" t="s">
        <v>164</v>
      </c>
      <c r="AU275" s="157" t="s">
        <v>78</v>
      </c>
      <c r="AV275" s="13" t="s">
        <v>78</v>
      </c>
      <c r="AW275" s="13" t="s">
        <v>31</v>
      </c>
      <c r="AX275" s="13" t="s">
        <v>76</v>
      </c>
      <c r="AY275" s="157" t="s">
        <v>150</v>
      </c>
    </row>
    <row r="276" spans="2:65" s="1" customFormat="1" ht="16.5" customHeight="1">
      <c r="B276" s="32"/>
      <c r="C276" s="131" t="s">
        <v>534</v>
      </c>
      <c r="D276" s="131" t="s">
        <v>153</v>
      </c>
      <c r="E276" s="132" t="s">
        <v>1434</v>
      </c>
      <c r="F276" s="133" t="s">
        <v>1435</v>
      </c>
      <c r="G276" s="134" t="s">
        <v>1251</v>
      </c>
      <c r="H276" s="135">
        <v>3</v>
      </c>
      <c r="I276" s="136"/>
      <c r="J276" s="137">
        <f>ROUND(I276*H276,2)</f>
        <v>0</v>
      </c>
      <c r="K276" s="133" t="s">
        <v>19</v>
      </c>
      <c r="L276" s="32"/>
      <c r="M276" s="138" t="s">
        <v>19</v>
      </c>
      <c r="N276" s="139" t="s">
        <v>40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289</v>
      </c>
      <c r="AT276" s="142" t="s">
        <v>153</v>
      </c>
      <c r="AU276" s="142" t="s">
        <v>78</v>
      </c>
      <c r="AY276" s="17" t="s">
        <v>150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76</v>
      </c>
      <c r="BK276" s="143">
        <f>ROUND(I276*H276,2)</f>
        <v>0</v>
      </c>
      <c r="BL276" s="17" t="s">
        <v>289</v>
      </c>
      <c r="BM276" s="142" t="s">
        <v>1436</v>
      </c>
    </row>
    <row r="277" spans="2:65" s="1" customFormat="1">
      <c r="B277" s="32"/>
      <c r="D277" s="144" t="s">
        <v>160</v>
      </c>
      <c r="F277" s="145" t="s">
        <v>1437</v>
      </c>
      <c r="I277" s="146"/>
      <c r="L277" s="32"/>
      <c r="M277" s="147"/>
      <c r="T277" s="53"/>
      <c r="AT277" s="17" t="s">
        <v>160</v>
      </c>
      <c r="AU277" s="17" t="s">
        <v>78</v>
      </c>
    </row>
    <row r="278" spans="2:65" s="12" customFormat="1">
      <c r="B278" s="150"/>
      <c r="D278" s="144" t="s">
        <v>164</v>
      </c>
      <c r="E278" s="151" t="s">
        <v>19</v>
      </c>
      <c r="F278" s="152" t="s">
        <v>165</v>
      </c>
      <c r="H278" s="151" t="s">
        <v>19</v>
      </c>
      <c r="I278" s="153"/>
      <c r="L278" s="150"/>
      <c r="M278" s="154"/>
      <c r="T278" s="155"/>
      <c r="AT278" s="151" t="s">
        <v>164</v>
      </c>
      <c r="AU278" s="151" t="s">
        <v>78</v>
      </c>
      <c r="AV278" s="12" t="s">
        <v>76</v>
      </c>
      <c r="AW278" s="12" t="s">
        <v>31</v>
      </c>
      <c r="AX278" s="12" t="s">
        <v>69</v>
      </c>
      <c r="AY278" s="151" t="s">
        <v>150</v>
      </c>
    </row>
    <row r="279" spans="2:65" s="13" customFormat="1">
      <c r="B279" s="156"/>
      <c r="D279" s="144" t="s">
        <v>164</v>
      </c>
      <c r="E279" s="157" t="s">
        <v>19</v>
      </c>
      <c r="F279" s="158" t="s">
        <v>98</v>
      </c>
      <c r="H279" s="159">
        <v>3</v>
      </c>
      <c r="I279" s="160"/>
      <c r="L279" s="156"/>
      <c r="M279" s="161"/>
      <c r="T279" s="162"/>
      <c r="AT279" s="157" t="s">
        <v>164</v>
      </c>
      <c r="AU279" s="157" t="s">
        <v>78</v>
      </c>
      <c r="AV279" s="13" t="s">
        <v>78</v>
      </c>
      <c r="AW279" s="13" t="s">
        <v>31</v>
      </c>
      <c r="AX279" s="13" t="s">
        <v>76</v>
      </c>
      <c r="AY279" s="157" t="s">
        <v>150</v>
      </c>
    </row>
    <row r="280" spans="2:65" s="1" customFormat="1" ht="16.5" customHeight="1">
      <c r="B280" s="32"/>
      <c r="C280" s="131" t="s">
        <v>541</v>
      </c>
      <c r="D280" s="131" t="s">
        <v>153</v>
      </c>
      <c r="E280" s="132" t="s">
        <v>1438</v>
      </c>
      <c r="F280" s="133" t="s">
        <v>1439</v>
      </c>
      <c r="G280" s="134" t="s">
        <v>1251</v>
      </c>
      <c r="H280" s="135">
        <v>4</v>
      </c>
      <c r="I280" s="136"/>
      <c r="J280" s="137">
        <f>ROUND(I280*H280,2)</f>
        <v>0</v>
      </c>
      <c r="K280" s="133" t="s">
        <v>19</v>
      </c>
      <c r="L280" s="32"/>
      <c r="M280" s="138" t="s">
        <v>19</v>
      </c>
      <c r="N280" s="139" t="s">
        <v>40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289</v>
      </c>
      <c r="AT280" s="142" t="s">
        <v>153</v>
      </c>
      <c r="AU280" s="142" t="s">
        <v>78</v>
      </c>
      <c r="AY280" s="17" t="s">
        <v>150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7" t="s">
        <v>76</v>
      </c>
      <c r="BK280" s="143">
        <f>ROUND(I280*H280,2)</f>
        <v>0</v>
      </c>
      <c r="BL280" s="17" t="s">
        <v>289</v>
      </c>
      <c r="BM280" s="142" t="s">
        <v>1440</v>
      </c>
    </row>
    <row r="281" spans="2:65" s="1" customFormat="1">
      <c r="B281" s="32"/>
      <c r="D281" s="144" t="s">
        <v>160</v>
      </c>
      <c r="F281" s="145" t="s">
        <v>1441</v>
      </c>
      <c r="I281" s="146"/>
      <c r="L281" s="32"/>
      <c r="M281" s="147"/>
      <c r="T281" s="53"/>
      <c r="AT281" s="17" t="s">
        <v>160</v>
      </c>
      <c r="AU281" s="17" t="s">
        <v>78</v>
      </c>
    </row>
    <row r="282" spans="2:65" s="12" customFormat="1">
      <c r="B282" s="150"/>
      <c r="D282" s="144" t="s">
        <v>164</v>
      </c>
      <c r="E282" s="151" t="s">
        <v>19</v>
      </c>
      <c r="F282" s="152" t="s">
        <v>165</v>
      </c>
      <c r="H282" s="151" t="s">
        <v>19</v>
      </c>
      <c r="I282" s="153"/>
      <c r="L282" s="150"/>
      <c r="M282" s="154"/>
      <c r="T282" s="155"/>
      <c r="AT282" s="151" t="s">
        <v>164</v>
      </c>
      <c r="AU282" s="151" t="s">
        <v>78</v>
      </c>
      <c r="AV282" s="12" t="s">
        <v>76</v>
      </c>
      <c r="AW282" s="12" t="s">
        <v>31</v>
      </c>
      <c r="AX282" s="12" t="s">
        <v>69</v>
      </c>
      <c r="AY282" s="151" t="s">
        <v>150</v>
      </c>
    </row>
    <row r="283" spans="2:65" s="13" customFormat="1">
      <c r="B283" s="156"/>
      <c r="D283" s="144" t="s">
        <v>164</v>
      </c>
      <c r="E283" s="157" t="s">
        <v>19</v>
      </c>
      <c r="F283" s="158" t="s">
        <v>158</v>
      </c>
      <c r="H283" s="159">
        <v>4</v>
      </c>
      <c r="I283" s="160"/>
      <c r="L283" s="156"/>
      <c r="M283" s="161"/>
      <c r="T283" s="162"/>
      <c r="AT283" s="157" t="s">
        <v>164</v>
      </c>
      <c r="AU283" s="157" t="s">
        <v>78</v>
      </c>
      <c r="AV283" s="13" t="s">
        <v>78</v>
      </c>
      <c r="AW283" s="13" t="s">
        <v>31</v>
      </c>
      <c r="AX283" s="13" t="s">
        <v>76</v>
      </c>
      <c r="AY283" s="157" t="s">
        <v>150</v>
      </c>
    </row>
    <row r="284" spans="2:65" s="1" customFormat="1" ht="16.5" customHeight="1">
      <c r="B284" s="32"/>
      <c r="C284" s="131" t="s">
        <v>563</v>
      </c>
      <c r="D284" s="131" t="s">
        <v>153</v>
      </c>
      <c r="E284" s="132" t="s">
        <v>1442</v>
      </c>
      <c r="F284" s="133" t="s">
        <v>1443</v>
      </c>
      <c r="G284" s="134" t="s">
        <v>1251</v>
      </c>
      <c r="H284" s="135">
        <v>1</v>
      </c>
      <c r="I284" s="136"/>
      <c r="J284" s="137">
        <f>ROUND(I284*H284,2)</f>
        <v>0</v>
      </c>
      <c r="K284" s="133" t="s">
        <v>19</v>
      </c>
      <c r="L284" s="32"/>
      <c r="M284" s="138" t="s">
        <v>19</v>
      </c>
      <c r="N284" s="139" t="s">
        <v>40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289</v>
      </c>
      <c r="AT284" s="142" t="s">
        <v>153</v>
      </c>
      <c r="AU284" s="142" t="s">
        <v>78</v>
      </c>
      <c r="AY284" s="17" t="s">
        <v>150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76</v>
      </c>
      <c r="BK284" s="143">
        <f>ROUND(I284*H284,2)</f>
        <v>0</v>
      </c>
      <c r="BL284" s="17" t="s">
        <v>289</v>
      </c>
      <c r="BM284" s="142" t="s">
        <v>1444</v>
      </c>
    </row>
    <row r="285" spans="2:65" s="1" customFormat="1">
      <c r="B285" s="32"/>
      <c r="D285" s="144" t="s">
        <v>160</v>
      </c>
      <c r="F285" s="145" t="s">
        <v>1445</v>
      </c>
      <c r="I285" s="146"/>
      <c r="L285" s="32"/>
      <c r="M285" s="147"/>
      <c r="T285" s="53"/>
      <c r="AT285" s="17" t="s">
        <v>160</v>
      </c>
      <c r="AU285" s="17" t="s">
        <v>78</v>
      </c>
    </row>
    <row r="286" spans="2:65" s="12" customFormat="1">
      <c r="B286" s="150"/>
      <c r="D286" s="144" t="s">
        <v>164</v>
      </c>
      <c r="E286" s="151" t="s">
        <v>19</v>
      </c>
      <c r="F286" s="152" t="s">
        <v>165</v>
      </c>
      <c r="H286" s="151" t="s">
        <v>19</v>
      </c>
      <c r="I286" s="153"/>
      <c r="L286" s="150"/>
      <c r="M286" s="154"/>
      <c r="T286" s="155"/>
      <c r="AT286" s="151" t="s">
        <v>164</v>
      </c>
      <c r="AU286" s="151" t="s">
        <v>78</v>
      </c>
      <c r="AV286" s="12" t="s">
        <v>76</v>
      </c>
      <c r="AW286" s="12" t="s">
        <v>31</v>
      </c>
      <c r="AX286" s="12" t="s">
        <v>69</v>
      </c>
      <c r="AY286" s="151" t="s">
        <v>150</v>
      </c>
    </row>
    <row r="287" spans="2:65" s="13" customFormat="1">
      <c r="B287" s="156"/>
      <c r="D287" s="144" t="s">
        <v>164</v>
      </c>
      <c r="E287" s="157" t="s">
        <v>19</v>
      </c>
      <c r="F287" s="158" t="s">
        <v>76</v>
      </c>
      <c r="H287" s="159">
        <v>1</v>
      </c>
      <c r="I287" s="160"/>
      <c r="L287" s="156"/>
      <c r="M287" s="161"/>
      <c r="T287" s="162"/>
      <c r="AT287" s="157" t="s">
        <v>164</v>
      </c>
      <c r="AU287" s="157" t="s">
        <v>78</v>
      </c>
      <c r="AV287" s="13" t="s">
        <v>78</v>
      </c>
      <c r="AW287" s="13" t="s">
        <v>31</v>
      </c>
      <c r="AX287" s="13" t="s">
        <v>76</v>
      </c>
      <c r="AY287" s="157" t="s">
        <v>150</v>
      </c>
    </row>
    <row r="288" spans="2:65" s="1" customFormat="1" ht="16.5" customHeight="1">
      <c r="B288" s="32"/>
      <c r="C288" s="131" t="s">
        <v>974</v>
      </c>
      <c r="D288" s="131" t="s">
        <v>153</v>
      </c>
      <c r="E288" s="132" t="s">
        <v>1446</v>
      </c>
      <c r="F288" s="133" t="s">
        <v>1447</v>
      </c>
      <c r="G288" s="134" t="s">
        <v>1251</v>
      </c>
      <c r="H288" s="135">
        <v>1</v>
      </c>
      <c r="I288" s="136"/>
      <c r="J288" s="137">
        <f>ROUND(I288*H288,2)</f>
        <v>0</v>
      </c>
      <c r="K288" s="133" t="s">
        <v>19</v>
      </c>
      <c r="L288" s="32"/>
      <c r="M288" s="138" t="s">
        <v>19</v>
      </c>
      <c r="N288" s="139" t="s">
        <v>40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289</v>
      </c>
      <c r="AT288" s="142" t="s">
        <v>153</v>
      </c>
      <c r="AU288" s="142" t="s">
        <v>78</v>
      </c>
      <c r="AY288" s="17" t="s">
        <v>150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7" t="s">
        <v>76</v>
      </c>
      <c r="BK288" s="143">
        <f>ROUND(I288*H288,2)</f>
        <v>0</v>
      </c>
      <c r="BL288" s="17" t="s">
        <v>289</v>
      </c>
      <c r="BM288" s="142" t="s">
        <v>1448</v>
      </c>
    </row>
    <row r="289" spans="2:65" s="1" customFormat="1">
      <c r="B289" s="32"/>
      <c r="D289" s="144" t="s">
        <v>160</v>
      </c>
      <c r="F289" s="145" t="s">
        <v>1449</v>
      </c>
      <c r="I289" s="146"/>
      <c r="L289" s="32"/>
      <c r="M289" s="147"/>
      <c r="T289" s="53"/>
      <c r="AT289" s="17" t="s">
        <v>160</v>
      </c>
      <c r="AU289" s="17" t="s">
        <v>78</v>
      </c>
    </row>
    <row r="290" spans="2:65" s="12" customFormat="1">
      <c r="B290" s="150"/>
      <c r="D290" s="144" t="s">
        <v>164</v>
      </c>
      <c r="E290" s="151" t="s">
        <v>19</v>
      </c>
      <c r="F290" s="152" t="s">
        <v>165</v>
      </c>
      <c r="H290" s="151" t="s">
        <v>19</v>
      </c>
      <c r="I290" s="153"/>
      <c r="L290" s="150"/>
      <c r="M290" s="154"/>
      <c r="T290" s="155"/>
      <c r="AT290" s="151" t="s">
        <v>164</v>
      </c>
      <c r="AU290" s="151" t="s">
        <v>78</v>
      </c>
      <c r="AV290" s="12" t="s">
        <v>76</v>
      </c>
      <c r="AW290" s="12" t="s">
        <v>31</v>
      </c>
      <c r="AX290" s="12" t="s">
        <v>69</v>
      </c>
      <c r="AY290" s="151" t="s">
        <v>150</v>
      </c>
    </row>
    <row r="291" spans="2:65" s="13" customFormat="1">
      <c r="B291" s="156"/>
      <c r="D291" s="144" t="s">
        <v>164</v>
      </c>
      <c r="E291" s="157" t="s">
        <v>19</v>
      </c>
      <c r="F291" s="158" t="s">
        <v>76</v>
      </c>
      <c r="H291" s="159">
        <v>1</v>
      </c>
      <c r="I291" s="160"/>
      <c r="L291" s="156"/>
      <c r="M291" s="161"/>
      <c r="T291" s="162"/>
      <c r="AT291" s="157" t="s">
        <v>164</v>
      </c>
      <c r="AU291" s="157" t="s">
        <v>78</v>
      </c>
      <c r="AV291" s="13" t="s">
        <v>78</v>
      </c>
      <c r="AW291" s="13" t="s">
        <v>31</v>
      </c>
      <c r="AX291" s="13" t="s">
        <v>76</v>
      </c>
      <c r="AY291" s="157" t="s">
        <v>150</v>
      </c>
    </row>
    <row r="292" spans="2:65" s="11" customFormat="1" ht="25.9" customHeight="1">
      <c r="B292" s="119"/>
      <c r="D292" s="120" t="s">
        <v>68</v>
      </c>
      <c r="E292" s="121" t="s">
        <v>462</v>
      </c>
      <c r="F292" s="121" t="s">
        <v>463</v>
      </c>
      <c r="I292" s="122"/>
      <c r="J292" s="123">
        <f>BK292</f>
        <v>0</v>
      </c>
      <c r="L292" s="119"/>
      <c r="M292" s="124"/>
      <c r="P292" s="125">
        <f>P293</f>
        <v>0</v>
      </c>
      <c r="R292" s="125">
        <f>R293</f>
        <v>0</v>
      </c>
      <c r="T292" s="126">
        <f>T293</f>
        <v>0</v>
      </c>
      <c r="AR292" s="120" t="s">
        <v>78</v>
      </c>
      <c r="AT292" s="127" t="s">
        <v>68</v>
      </c>
      <c r="AU292" s="127" t="s">
        <v>69</v>
      </c>
      <c r="AY292" s="120" t="s">
        <v>150</v>
      </c>
      <c r="BK292" s="128">
        <f>BK293</f>
        <v>0</v>
      </c>
    </row>
    <row r="293" spans="2:65" s="11" customFormat="1" ht="22.9" customHeight="1">
      <c r="B293" s="119"/>
      <c r="D293" s="120" t="s">
        <v>68</v>
      </c>
      <c r="E293" s="129" t="s">
        <v>506</v>
      </c>
      <c r="F293" s="129" t="s">
        <v>507</v>
      </c>
      <c r="I293" s="122"/>
      <c r="J293" s="130">
        <f>BK293</f>
        <v>0</v>
      </c>
      <c r="L293" s="119"/>
      <c r="M293" s="124"/>
      <c r="P293" s="125">
        <f>SUM(P294:P409)</f>
        <v>0</v>
      </c>
      <c r="R293" s="125">
        <f>SUM(R294:R409)</f>
        <v>0</v>
      </c>
      <c r="T293" s="126">
        <f>SUM(T294:T409)</f>
        <v>0</v>
      </c>
      <c r="AR293" s="120" t="s">
        <v>78</v>
      </c>
      <c r="AT293" s="127" t="s">
        <v>68</v>
      </c>
      <c r="AU293" s="127" t="s">
        <v>76</v>
      </c>
      <c r="AY293" s="120" t="s">
        <v>150</v>
      </c>
      <c r="BK293" s="128">
        <f>SUM(BK294:BK409)</f>
        <v>0</v>
      </c>
    </row>
    <row r="294" spans="2:65" s="1" customFormat="1" ht="16.5" customHeight="1">
      <c r="B294" s="32"/>
      <c r="C294" s="131" t="s">
        <v>985</v>
      </c>
      <c r="D294" s="131" t="s">
        <v>153</v>
      </c>
      <c r="E294" s="132" t="s">
        <v>1450</v>
      </c>
      <c r="F294" s="133" t="s">
        <v>1451</v>
      </c>
      <c r="G294" s="134" t="s">
        <v>1452</v>
      </c>
      <c r="H294" s="135">
        <v>18</v>
      </c>
      <c r="I294" s="136"/>
      <c r="J294" s="137">
        <f>ROUND(I294*H294,2)</f>
        <v>0</v>
      </c>
      <c r="K294" s="133" t="s">
        <v>19</v>
      </c>
      <c r="L294" s="32"/>
      <c r="M294" s="138" t="s">
        <v>19</v>
      </c>
      <c r="N294" s="139" t="s">
        <v>40</v>
      </c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289</v>
      </c>
      <c r="AT294" s="142" t="s">
        <v>153</v>
      </c>
      <c r="AU294" s="142" t="s">
        <v>78</v>
      </c>
      <c r="AY294" s="17" t="s">
        <v>150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76</v>
      </c>
      <c r="BK294" s="143">
        <f>ROUND(I294*H294,2)</f>
        <v>0</v>
      </c>
      <c r="BL294" s="17" t="s">
        <v>289</v>
      </c>
      <c r="BM294" s="142" t="s">
        <v>1453</v>
      </c>
    </row>
    <row r="295" spans="2:65" s="1" customFormat="1">
      <c r="B295" s="32"/>
      <c r="D295" s="144" t="s">
        <v>160</v>
      </c>
      <c r="F295" s="145" t="s">
        <v>1454</v>
      </c>
      <c r="I295" s="146"/>
      <c r="L295" s="32"/>
      <c r="M295" s="147"/>
      <c r="T295" s="53"/>
      <c r="AT295" s="17" t="s">
        <v>160</v>
      </c>
      <c r="AU295" s="17" t="s">
        <v>78</v>
      </c>
    </row>
    <row r="296" spans="2:65" s="12" customFormat="1">
      <c r="B296" s="150"/>
      <c r="D296" s="144" t="s">
        <v>164</v>
      </c>
      <c r="E296" s="151" t="s">
        <v>19</v>
      </c>
      <c r="F296" s="152" t="s">
        <v>165</v>
      </c>
      <c r="H296" s="151" t="s">
        <v>19</v>
      </c>
      <c r="I296" s="153"/>
      <c r="L296" s="150"/>
      <c r="M296" s="154"/>
      <c r="T296" s="155"/>
      <c r="AT296" s="151" t="s">
        <v>164</v>
      </c>
      <c r="AU296" s="151" t="s">
        <v>78</v>
      </c>
      <c r="AV296" s="12" t="s">
        <v>76</v>
      </c>
      <c r="AW296" s="12" t="s">
        <v>31</v>
      </c>
      <c r="AX296" s="12" t="s">
        <v>69</v>
      </c>
      <c r="AY296" s="151" t="s">
        <v>150</v>
      </c>
    </row>
    <row r="297" spans="2:65" s="13" customFormat="1">
      <c r="B297" s="156"/>
      <c r="D297" s="144" t="s">
        <v>164</v>
      </c>
      <c r="E297" s="157" t="s">
        <v>19</v>
      </c>
      <c r="F297" s="158" t="s">
        <v>310</v>
      </c>
      <c r="H297" s="159">
        <v>18</v>
      </c>
      <c r="I297" s="160"/>
      <c r="L297" s="156"/>
      <c r="M297" s="161"/>
      <c r="T297" s="162"/>
      <c r="AT297" s="157" t="s">
        <v>164</v>
      </c>
      <c r="AU297" s="157" t="s">
        <v>78</v>
      </c>
      <c r="AV297" s="13" t="s">
        <v>78</v>
      </c>
      <c r="AW297" s="13" t="s">
        <v>31</v>
      </c>
      <c r="AX297" s="13" t="s">
        <v>76</v>
      </c>
      <c r="AY297" s="157" t="s">
        <v>150</v>
      </c>
    </row>
    <row r="298" spans="2:65" s="1" customFormat="1" ht="16.5" customHeight="1">
      <c r="B298" s="32"/>
      <c r="C298" s="131" t="s">
        <v>993</v>
      </c>
      <c r="D298" s="131" t="s">
        <v>153</v>
      </c>
      <c r="E298" s="132" t="s">
        <v>1455</v>
      </c>
      <c r="F298" s="133" t="s">
        <v>1456</v>
      </c>
      <c r="G298" s="134" t="s">
        <v>1452</v>
      </c>
      <c r="H298" s="135">
        <v>3</v>
      </c>
      <c r="I298" s="136"/>
      <c r="J298" s="137">
        <f>ROUND(I298*H298,2)</f>
        <v>0</v>
      </c>
      <c r="K298" s="133" t="s">
        <v>19</v>
      </c>
      <c r="L298" s="32"/>
      <c r="M298" s="138" t="s">
        <v>19</v>
      </c>
      <c r="N298" s="139" t="s">
        <v>40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289</v>
      </c>
      <c r="AT298" s="142" t="s">
        <v>153</v>
      </c>
      <c r="AU298" s="142" t="s">
        <v>78</v>
      </c>
      <c r="AY298" s="17" t="s">
        <v>150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7" t="s">
        <v>76</v>
      </c>
      <c r="BK298" s="143">
        <f>ROUND(I298*H298,2)</f>
        <v>0</v>
      </c>
      <c r="BL298" s="17" t="s">
        <v>289</v>
      </c>
      <c r="BM298" s="142" t="s">
        <v>1457</v>
      </c>
    </row>
    <row r="299" spans="2:65" s="1" customFormat="1">
      <c r="B299" s="32"/>
      <c r="D299" s="144" t="s">
        <v>160</v>
      </c>
      <c r="F299" s="145" t="s">
        <v>1458</v>
      </c>
      <c r="I299" s="146"/>
      <c r="L299" s="32"/>
      <c r="M299" s="147"/>
      <c r="T299" s="53"/>
      <c r="AT299" s="17" t="s">
        <v>160</v>
      </c>
      <c r="AU299" s="17" t="s">
        <v>78</v>
      </c>
    </row>
    <row r="300" spans="2:65" s="12" customFormat="1">
      <c r="B300" s="150"/>
      <c r="D300" s="144" t="s">
        <v>164</v>
      </c>
      <c r="E300" s="151" t="s">
        <v>19</v>
      </c>
      <c r="F300" s="152" t="s">
        <v>165</v>
      </c>
      <c r="H300" s="151" t="s">
        <v>19</v>
      </c>
      <c r="I300" s="153"/>
      <c r="L300" s="150"/>
      <c r="M300" s="154"/>
      <c r="T300" s="155"/>
      <c r="AT300" s="151" t="s">
        <v>164</v>
      </c>
      <c r="AU300" s="151" t="s">
        <v>78</v>
      </c>
      <c r="AV300" s="12" t="s">
        <v>76</v>
      </c>
      <c r="AW300" s="12" t="s">
        <v>31</v>
      </c>
      <c r="AX300" s="12" t="s">
        <v>69</v>
      </c>
      <c r="AY300" s="151" t="s">
        <v>150</v>
      </c>
    </row>
    <row r="301" spans="2:65" s="13" customFormat="1">
      <c r="B301" s="156"/>
      <c r="D301" s="144" t="s">
        <v>164</v>
      </c>
      <c r="E301" s="157" t="s">
        <v>19</v>
      </c>
      <c r="F301" s="158" t="s">
        <v>98</v>
      </c>
      <c r="H301" s="159">
        <v>3</v>
      </c>
      <c r="I301" s="160"/>
      <c r="L301" s="156"/>
      <c r="M301" s="161"/>
      <c r="T301" s="162"/>
      <c r="AT301" s="157" t="s">
        <v>164</v>
      </c>
      <c r="AU301" s="157" t="s">
        <v>78</v>
      </c>
      <c r="AV301" s="13" t="s">
        <v>78</v>
      </c>
      <c r="AW301" s="13" t="s">
        <v>31</v>
      </c>
      <c r="AX301" s="13" t="s">
        <v>76</v>
      </c>
      <c r="AY301" s="157" t="s">
        <v>150</v>
      </c>
    </row>
    <row r="302" spans="2:65" s="1" customFormat="1" ht="16.5" customHeight="1">
      <c r="B302" s="32"/>
      <c r="C302" s="131" t="s">
        <v>999</v>
      </c>
      <c r="D302" s="131" t="s">
        <v>153</v>
      </c>
      <c r="E302" s="132" t="s">
        <v>1459</v>
      </c>
      <c r="F302" s="133" t="s">
        <v>1460</v>
      </c>
      <c r="G302" s="134" t="s">
        <v>1452</v>
      </c>
      <c r="H302" s="135">
        <v>19</v>
      </c>
      <c r="I302" s="136"/>
      <c r="J302" s="137">
        <f>ROUND(I302*H302,2)</f>
        <v>0</v>
      </c>
      <c r="K302" s="133" t="s">
        <v>19</v>
      </c>
      <c r="L302" s="32"/>
      <c r="M302" s="138" t="s">
        <v>19</v>
      </c>
      <c r="N302" s="139" t="s">
        <v>40</v>
      </c>
      <c r="P302" s="140">
        <f>O302*H302</f>
        <v>0</v>
      </c>
      <c r="Q302" s="140">
        <v>0</v>
      </c>
      <c r="R302" s="140">
        <f>Q302*H302</f>
        <v>0</v>
      </c>
      <c r="S302" s="140">
        <v>0</v>
      </c>
      <c r="T302" s="141">
        <f>S302*H302</f>
        <v>0</v>
      </c>
      <c r="AR302" s="142" t="s">
        <v>289</v>
      </c>
      <c r="AT302" s="142" t="s">
        <v>153</v>
      </c>
      <c r="AU302" s="142" t="s">
        <v>78</v>
      </c>
      <c r="AY302" s="17" t="s">
        <v>150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7" t="s">
        <v>76</v>
      </c>
      <c r="BK302" s="143">
        <f>ROUND(I302*H302,2)</f>
        <v>0</v>
      </c>
      <c r="BL302" s="17" t="s">
        <v>289</v>
      </c>
      <c r="BM302" s="142" t="s">
        <v>1461</v>
      </c>
    </row>
    <row r="303" spans="2:65" s="1" customFormat="1">
      <c r="B303" s="32"/>
      <c r="D303" s="144" t="s">
        <v>160</v>
      </c>
      <c r="F303" s="145" t="s">
        <v>1462</v>
      </c>
      <c r="I303" s="146"/>
      <c r="L303" s="32"/>
      <c r="M303" s="147"/>
      <c r="T303" s="53"/>
      <c r="AT303" s="17" t="s">
        <v>160</v>
      </c>
      <c r="AU303" s="17" t="s">
        <v>78</v>
      </c>
    </row>
    <row r="304" spans="2:65" s="12" customFormat="1">
      <c r="B304" s="150"/>
      <c r="D304" s="144" t="s">
        <v>164</v>
      </c>
      <c r="E304" s="151" t="s">
        <v>19</v>
      </c>
      <c r="F304" s="152" t="s">
        <v>165</v>
      </c>
      <c r="H304" s="151" t="s">
        <v>19</v>
      </c>
      <c r="I304" s="153"/>
      <c r="L304" s="150"/>
      <c r="M304" s="154"/>
      <c r="T304" s="155"/>
      <c r="AT304" s="151" t="s">
        <v>164</v>
      </c>
      <c r="AU304" s="151" t="s">
        <v>78</v>
      </c>
      <c r="AV304" s="12" t="s">
        <v>76</v>
      </c>
      <c r="AW304" s="12" t="s">
        <v>31</v>
      </c>
      <c r="AX304" s="12" t="s">
        <v>69</v>
      </c>
      <c r="AY304" s="151" t="s">
        <v>150</v>
      </c>
    </row>
    <row r="305" spans="2:65" s="13" customFormat="1">
      <c r="B305" s="156"/>
      <c r="D305" s="144" t="s">
        <v>164</v>
      </c>
      <c r="E305" s="157" t="s">
        <v>19</v>
      </c>
      <c r="F305" s="158" t="s">
        <v>319</v>
      </c>
      <c r="H305" s="159">
        <v>19</v>
      </c>
      <c r="I305" s="160"/>
      <c r="L305" s="156"/>
      <c r="M305" s="161"/>
      <c r="T305" s="162"/>
      <c r="AT305" s="157" t="s">
        <v>164</v>
      </c>
      <c r="AU305" s="157" t="s">
        <v>78</v>
      </c>
      <c r="AV305" s="13" t="s">
        <v>78</v>
      </c>
      <c r="AW305" s="13" t="s">
        <v>31</v>
      </c>
      <c r="AX305" s="13" t="s">
        <v>76</v>
      </c>
      <c r="AY305" s="157" t="s">
        <v>150</v>
      </c>
    </row>
    <row r="306" spans="2:65" s="1" customFormat="1" ht="16.5" customHeight="1">
      <c r="B306" s="32"/>
      <c r="C306" s="131" t="s">
        <v>1005</v>
      </c>
      <c r="D306" s="131" t="s">
        <v>153</v>
      </c>
      <c r="E306" s="132" t="s">
        <v>1463</v>
      </c>
      <c r="F306" s="133" t="s">
        <v>1464</v>
      </c>
      <c r="G306" s="134" t="s">
        <v>1452</v>
      </c>
      <c r="H306" s="135">
        <v>28</v>
      </c>
      <c r="I306" s="136"/>
      <c r="J306" s="137">
        <f>ROUND(I306*H306,2)</f>
        <v>0</v>
      </c>
      <c r="K306" s="133" t="s">
        <v>19</v>
      </c>
      <c r="L306" s="32"/>
      <c r="M306" s="138" t="s">
        <v>19</v>
      </c>
      <c r="N306" s="139" t="s">
        <v>40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289</v>
      </c>
      <c r="AT306" s="142" t="s">
        <v>153</v>
      </c>
      <c r="AU306" s="142" t="s">
        <v>78</v>
      </c>
      <c r="AY306" s="17" t="s">
        <v>150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76</v>
      </c>
      <c r="BK306" s="143">
        <f>ROUND(I306*H306,2)</f>
        <v>0</v>
      </c>
      <c r="BL306" s="17" t="s">
        <v>289</v>
      </c>
      <c r="BM306" s="142" t="s">
        <v>1465</v>
      </c>
    </row>
    <row r="307" spans="2:65" s="1" customFormat="1">
      <c r="B307" s="32"/>
      <c r="D307" s="144" t="s">
        <v>160</v>
      </c>
      <c r="F307" s="145" t="s">
        <v>1466</v>
      </c>
      <c r="I307" s="146"/>
      <c r="L307" s="32"/>
      <c r="M307" s="147"/>
      <c r="T307" s="53"/>
      <c r="AT307" s="17" t="s">
        <v>160</v>
      </c>
      <c r="AU307" s="17" t="s">
        <v>78</v>
      </c>
    </row>
    <row r="308" spans="2:65" s="12" customFormat="1">
      <c r="B308" s="150"/>
      <c r="D308" s="144" t="s">
        <v>164</v>
      </c>
      <c r="E308" s="151" t="s">
        <v>19</v>
      </c>
      <c r="F308" s="152" t="s">
        <v>165</v>
      </c>
      <c r="H308" s="151" t="s">
        <v>19</v>
      </c>
      <c r="I308" s="153"/>
      <c r="L308" s="150"/>
      <c r="M308" s="154"/>
      <c r="T308" s="155"/>
      <c r="AT308" s="151" t="s">
        <v>164</v>
      </c>
      <c r="AU308" s="151" t="s">
        <v>78</v>
      </c>
      <c r="AV308" s="12" t="s">
        <v>76</v>
      </c>
      <c r="AW308" s="12" t="s">
        <v>31</v>
      </c>
      <c r="AX308" s="12" t="s">
        <v>69</v>
      </c>
      <c r="AY308" s="151" t="s">
        <v>150</v>
      </c>
    </row>
    <row r="309" spans="2:65" s="13" customFormat="1">
      <c r="B309" s="156"/>
      <c r="D309" s="144" t="s">
        <v>164</v>
      </c>
      <c r="E309" s="157" t="s">
        <v>19</v>
      </c>
      <c r="F309" s="158" t="s">
        <v>431</v>
      </c>
      <c r="H309" s="159">
        <v>28</v>
      </c>
      <c r="I309" s="160"/>
      <c r="L309" s="156"/>
      <c r="M309" s="161"/>
      <c r="T309" s="162"/>
      <c r="AT309" s="157" t="s">
        <v>164</v>
      </c>
      <c r="AU309" s="157" t="s">
        <v>78</v>
      </c>
      <c r="AV309" s="13" t="s">
        <v>78</v>
      </c>
      <c r="AW309" s="13" t="s">
        <v>31</v>
      </c>
      <c r="AX309" s="13" t="s">
        <v>76</v>
      </c>
      <c r="AY309" s="157" t="s">
        <v>150</v>
      </c>
    </row>
    <row r="310" spans="2:65" s="1" customFormat="1" ht="16.5" customHeight="1">
      <c r="B310" s="32"/>
      <c r="C310" s="131" t="s">
        <v>472</v>
      </c>
      <c r="D310" s="131" t="s">
        <v>153</v>
      </c>
      <c r="E310" s="132" t="s">
        <v>1467</v>
      </c>
      <c r="F310" s="133" t="s">
        <v>1468</v>
      </c>
      <c r="G310" s="134" t="s">
        <v>1452</v>
      </c>
      <c r="H310" s="135">
        <v>2</v>
      </c>
      <c r="I310" s="136"/>
      <c r="J310" s="137">
        <f>ROUND(I310*H310,2)</f>
        <v>0</v>
      </c>
      <c r="K310" s="133" t="s">
        <v>19</v>
      </c>
      <c r="L310" s="32"/>
      <c r="M310" s="138" t="s">
        <v>19</v>
      </c>
      <c r="N310" s="139" t="s">
        <v>40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289</v>
      </c>
      <c r="AT310" s="142" t="s">
        <v>153</v>
      </c>
      <c r="AU310" s="142" t="s">
        <v>78</v>
      </c>
      <c r="AY310" s="17" t="s">
        <v>150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76</v>
      </c>
      <c r="BK310" s="143">
        <f>ROUND(I310*H310,2)</f>
        <v>0</v>
      </c>
      <c r="BL310" s="17" t="s">
        <v>289</v>
      </c>
      <c r="BM310" s="142" t="s">
        <v>1469</v>
      </c>
    </row>
    <row r="311" spans="2:65" s="1" customFormat="1">
      <c r="B311" s="32"/>
      <c r="D311" s="144" t="s">
        <v>160</v>
      </c>
      <c r="F311" s="145" t="s">
        <v>1470</v>
      </c>
      <c r="I311" s="146"/>
      <c r="L311" s="32"/>
      <c r="M311" s="147"/>
      <c r="T311" s="53"/>
      <c r="AT311" s="17" t="s">
        <v>160</v>
      </c>
      <c r="AU311" s="17" t="s">
        <v>78</v>
      </c>
    </row>
    <row r="312" spans="2:65" s="12" customFormat="1">
      <c r="B312" s="150"/>
      <c r="D312" s="144" t="s">
        <v>164</v>
      </c>
      <c r="E312" s="151" t="s">
        <v>19</v>
      </c>
      <c r="F312" s="152" t="s">
        <v>165</v>
      </c>
      <c r="H312" s="151" t="s">
        <v>19</v>
      </c>
      <c r="I312" s="153"/>
      <c r="L312" s="150"/>
      <c r="M312" s="154"/>
      <c r="T312" s="155"/>
      <c r="AT312" s="151" t="s">
        <v>164</v>
      </c>
      <c r="AU312" s="151" t="s">
        <v>78</v>
      </c>
      <c r="AV312" s="12" t="s">
        <v>76</v>
      </c>
      <c r="AW312" s="12" t="s">
        <v>31</v>
      </c>
      <c r="AX312" s="12" t="s">
        <v>69</v>
      </c>
      <c r="AY312" s="151" t="s">
        <v>150</v>
      </c>
    </row>
    <row r="313" spans="2:65" s="13" customFormat="1">
      <c r="B313" s="156"/>
      <c r="D313" s="144" t="s">
        <v>164</v>
      </c>
      <c r="E313" s="157" t="s">
        <v>19</v>
      </c>
      <c r="F313" s="158" t="s">
        <v>78</v>
      </c>
      <c r="H313" s="159">
        <v>2</v>
      </c>
      <c r="I313" s="160"/>
      <c r="L313" s="156"/>
      <c r="M313" s="161"/>
      <c r="T313" s="162"/>
      <c r="AT313" s="157" t="s">
        <v>164</v>
      </c>
      <c r="AU313" s="157" t="s">
        <v>78</v>
      </c>
      <c r="AV313" s="13" t="s">
        <v>78</v>
      </c>
      <c r="AW313" s="13" t="s">
        <v>31</v>
      </c>
      <c r="AX313" s="13" t="s">
        <v>76</v>
      </c>
      <c r="AY313" s="157" t="s">
        <v>150</v>
      </c>
    </row>
    <row r="314" spans="2:65" s="1" customFormat="1" ht="16.5" customHeight="1">
      <c r="B314" s="32"/>
      <c r="C314" s="131" t="s">
        <v>1026</v>
      </c>
      <c r="D314" s="131" t="s">
        <v>153</v>
      </c>
      <c r="E314" s="132" t="s">
        <v>1471</v>
      </c>
      <c r="F314" s="133" t="s">
        <v>1472</v>
      </c>
      <c r="G314" s="134" t="s">
        <v>1452</v>
      </c>
      <c r="H314" s="135">
        <v>12</v>
      </c>
      <c r="I314" s="136"/>
      <c r="J314" s="137">
        <f>ROUND(I314*H314,2)</f>
        <v>0</v>
      </c>
      <c r="K314" s="133" t="s">
        <v>19</v>
      </c>
      <c r="L314" s="32"/>
      <c r="M314" s="138" t="s">
        <v>19</v>
      </c>
      <c r="N314" s="139" t="s">
        <v>40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289</v>
      </c>
      <c r="AT314" s="142" t="s">
        <v>153</v>
      </c>
      <c r="AU314" s="142" t="s">
        <v>78</v>
      </c>
      <c r="AY314" s="17" t="s">
        <v>150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7" t="s">
        <v>76</v>
      </c>
      <c r="BK314" s="143">
        <f>ROUND(I314*H314,2)</f>
        <v>0</v>
      </c>
      <c r="BL314" s="17" t="s">
        <v>289</v>
      </c>
      <c r="BM314" s="142" t="s">
        <v>1473</v>
      </c>
    </row>
    <row r="315" spans="2:65" s="1" customFormat="1">
      <c r="B315" s="32"/>
      <c r="D315" s="144" t="s">
        <v>160</v>
      </c>
      <c r="F315" s="145" t="s">
        <v>1474</v>
      </c>
      <c r="I315" s="146"/>
      <c r="L315" s="32"/>
      <c r="M315" s="147"/>
      <c r="T315" s="53"/>
      <c r="AT315" s="17" t="s">
        <v>160</v>
      </c>
      <c r="AU315" s="17" t="s">
        <v>78</v>
      </c>
    </row>
    <row r="316" spans="2:65" s="12" customFormat="1">
      <c r="B316" s="150"/>
      <c r="D316" s="144" t="s">
        <v>164</v>
      </c>
      <c r="E316" s="151" t="s">
        <v>19</v>
      </c>
      <c r="F316" s="152" t="s">
        <v>165</v>
      </c>
      <c r="H316" s="151" t="s">
        <v>19</v>
      </c>
      <c r="I316" s="153"/>
      <c r="L316" s="150"/>
      <c r="M316" s="154"/>
      <c r="T316" s="155"/>
      <c r="AT316" s="151" t="s">
        <v>164</v>
      </c>
      <c r="AU316" s="151" t="s">
        <v>78</v>
      </c>
      <c r="AV316" s="12" t="s">
        <v>76</v>
      </c>
      <c r="AW316" s="12" t="s">
        <v>31</v>
      </c>
      <c r="AX316" s="12" t="s">
        <v>69</v>
      </c>
      <c r="AY316" s="151" t="s">
        <v>150</v>
      </c>
    </row>
    <row r="317" spans="2:65" s="13" customFormat="1">
      <c r="B317" s="156"/>
      <c r="D317" s="144" t="s">
        <v>164</v>
      </c>
      <c r="E317" s="157" t="s">
        <v>19</v>
      </c>
      <c r="F317" s="158" t="s">
        <v>8</v>
      </c>
      <c r="H317" s="159">
        <v>12</v>
      </c>
      <c r="I317" s="160"/>
      <c r="L317" s="156"/>
      <c r="M317" s="161"/>
      <c r="T317" s="162"/>
      <c r="AT317" s="157" t="s">
        <v>164</v>
      </c>
      <c r="AU317" s="157" t="s">
        <v>78</v>
      </c>
      <c r="AV317" s="13" t="s">
        <v>78</v>
      </c>
      <c r="AW317" s="13" t="s">
        <v>31</v>
      </c>
      <c r="AX317" s="13" t="s">
        <v>76</v>
      </c>
      <c r="AY317" s="157" t="s">
        <v>150</v>
      </c>
    </row>
    <row r="318" spans="2:65" s="1" customFormat="1" ht="16.5" customHeight="1">
      <c r="B318" s="32"/>
      <c r="C318" s="131" t="s">
        <v>1031</v>
      </c>
      <c r="D318" s="131" t="s">
        <v>153</v>
      </c>
      <c r="E318" s="132" t="s">
        <v>1475</v>
      </c>
      <c r="F318" s="133" t="s">
        <v>1476</v>
      </c>
      <c r="G318" s="134" t="s">
        <v>1452</v>
      </c>
      <c r="H318" s="135">
        <v>8</v>
      </c>
      <c r="I318" s="136"/>
      <c r="J318" s="137">
        <f>ROUND(I318*H318,2)</f>
        <v>0</v>
      </c>
      <c r="K318" s="133" t="s">
        <v>19</v>
      </c>
      <c r="L318" s="32"/>
      <c r="M318" s="138" t="s">
        <v>19</v>
      </c>
      <c r="N318" s="139" t="s">
        <v>40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289</v>
      </c>
      <c r="AT318" s="142" t="s">
        <v>153</v>
      </c>
      <c r="AU318" s="142" t="s">
        <v>78</v>
      </c>
      <c r="AY318" s="17" t="s">
        <v>150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76</v>
      </c>
      <c r="BK318" s="143">
        <f>ROUND(I318*H318,2)</f>
        <v>0</v>
      </c>
      <c r="BL318" s="17" t="s">
        <v>289</v>
      </c>
      <c r="BM318" s="142" t="s">
        <v>1477</v>
      </c>
    </row>
    <row r="319" spans="2:65" s="1" customFormat="1">
      <c r="B319" s="32"/>
      <c r="D319" s="144" t="s">
        <v>160</v>
      </c>
      <c r="F319" s="145" t="s">
        <v>1478</v>
      </c>
      <c r="I319" s="146"/>
      <c r="L319" s="32"/>
      <c r="M319" s="147"/>
      <c r="T319" s="53"/>
      <c r="AT319" s="17" t="s">
        <v>160</v>
      </c>
      <c r="AU319" s="17" t="s">
        <v>78</v>
      </c>
    </row>
    <row r="320" spans="2:65" s="12" customFormat="1">
      <c r="B320" s="150"/>
      <c r="D320" s="144" t="s">
        <v>164</v>
      </c>
      <c r="E320" s="151" t="s">
        <v>19</v>
      </c>
      <c r="F320" s="152" t="s">
        <v>165</v>
      </c>
      <c r="H320" s="151" t="s">
        <v>19</v>
      </c>
      <c r="I320" s="153"/>
      <c r="L320" s="150"/>
      <c r="M320" s="154"/>
      <c r="T320" s="155"/>
      <c r="AT320" s="151" t="s">
        <v>164</v>
      </c>
      <c r="AU320" s="151" t="s">
        <v>78</v>
      </c>
      <c r="AV320" s="12" t="s">
        <v>76</v>
      </c>
      <c r="AW320" s="12" t="s">
        <v>31</v>
      </c>
      <c r="AX320" s="12" t="s">
        <v>69</v>
      </c>
      <c r="AY320" s="151" t="s">
        <v>150</v>
      </c>
    </row>
    <row r="321" spans="2:65" s="13" customFormat="1">
      <c r="B321" s="156"/>
      <c r="D321" s="144" t="s">
        <v>164</v>
      </c>
      <c r="E321" s="157" t="s">
        <v>19</v>
      </c>
      <c r="F321" s="158" t="s">
        <v>211</v>
      </c>
      <c r="H321" s="159">
        <v>8</v>
      </c>
      <c r="I321" s="160"/>
      <c r="L321" s="156"/>
      <c r="M321" s="161"/>
      <c r="T321" s="162"/>
      <c r="AT321" s="157" t="s">
        <v>164</v>
      </c>
      <c r="AU321" s="157" t="s">
        <v>78</v>
      </c>
      <c r="AV321" s="13" t="s">
        <v>78</v>
      </c>
      <c r="AW321" s="13" t="s">
        <v>31</v>
      </c>
      <c r="AX321" s="13" t="s">
        <v>76</v>
      </c>
      <c r="AY321" s="157" t="s">
        <v>150</v>
      </c>
    </row>
    <row r="322" spans="2:65" s="1" customFormat="1" ht="16.5" customHeight="1">
      <c r="B322" s="32"/>
      <c r="C322" s="131" t="s">
        <v>1036</v>
      </c>
      <c r="D322" s="131" t="s">
        <v>153</v>
      </c>
      <c r="E322" s="132" t="s">
        <v>1479</v>
      </c>
      <c r="F322" s="133" t="s">
        <v>1480</v>
      </c>
      <c r="G322" s="134" t="s">
        <v>1452</v>
      </c>
      <c r="H322" s="135">
        <v>4</v>
      </c>
      <c r="I322" s="136"/>
      <c r="J322" s="137">
        <f>ROUND(I322*H322,2)</f>
        <v>0</v>
      </c>
      <c r="K322" s="133" t="s">
        <v>19</v>
      </c>
      <c r="L322" s="32"/>
      <c r="M322" s="138" t="s">
        <v>19</v>
      </c>
      <c r="N322" s="139" t="s">
        <v>40</v>
      </c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AR322" s="142" t="s">
        <v>289</v>
      </c>
      <c r="AT322" s="142" t="s">
        <v>153</v>
      </c>
      <c r="AU322" s="142" t="s">
        <v>78</v>
      </c>
      <c r="AY322" s="17" t="s">
        <v>150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7" t="s">
        <v>76</v>
      </c>
      <c r="BK322" s="143">
        <f>ROUND(I322*H322,2)</f>
        <v>0</v>
      </c>
      <c r="BL322" s="17" t="s">
        <v>289</v>
      </c>
      <c r="BM322" s="142" t="s">
        <v>1481</v>
      </c>
    </row>
    <row r="323" spans="2:65" s="1" customFormat="1">
      <c r="B323" s="32"/>
      <c r="D323" s="144" t="s">
        <v>160</v>
      </c>
      <c r="F323" s="145" t="s">
        <v>1482</v>
      </c>
      <c r="I323" s="146"/>
      <c r="L323" s="32"/>
      <c r="M323" s="147"/>
      <c r="T323" s="53"/>
      <c r="AT323" s="17" t="s">
        <v>160</v>
      </c>
      <c r="AU323" s="17" t="s">
        <v>78</v>
      </c>
    </row>
    <row r="324" spans="2:65" s="12" customFormat="1">
      <c r="B324" s="150"/>
      <c r="D324" s="144" t="s">
        <v>164</v>
      </c>
      <c r="E324" s="151" t="s">
        <v>19</v>
      </c>
      <c r="F324" s="152" t="s">
        <v>165</v>
      </c>
      <c r="H324" s="151" t="s">
        <v>19</v>
      </c>
      <c r="I324" s="153"/>
      <c r="L324" s="150"/>
      <c r="M324" s="154"/>
      <c r="T324" s="155"/>
      <c r="AT324" s="151" t="s">
        <v>164</v>
      </c>
      <c r="AU324" s="151" t="s">
        <v>78</v>
      </c>
      <c r="AV324" s="12" t="s">
        <v>76</v>
      </c>
      <c r="AW324" s="12" t="s">
        <v>31</v>
      </c>
      <c r="AX324" s="12" t="s">
        <v>69</v>
      </c>
      <c r="AY324" s="151" t="s">
        <v>150</v>
      </c>
    </row>
    <row r="325" spans="2:65" s="13" customFormat="1">
      <c r="B325" s="156"/>
      <c r="D325" s="144" t="s">
        <v>164</v>
      </c>
      <c r="E325" s="157" t="s">
        <v>19</v>
      </c>
      <c r="F325" s="158" t="s">
        <v>158</v>
      </c>
      <c r="H325" s="159">
        <v>4</v>
      </c>
      <c r="I325" s="160"/>
      <c r="L325" s="156"/>
      <c r="M325" s="161"/>
      <c r="T325" s="162"/>
      <c r="AT325" s="157" t="s">
        <v>164</v>
      </c>
      <c r="AU325" s="157" t="s">
        <v>78</v>
      </c>
      <c r="AV325" s="13" t="s">
        <v>78</v>
      </c>
      <c r="AW325" s="13" t="s">
        <v>31</v>
      </c>
      <c r="AX325" s="13" t="s">
        <v>76</v>
      </c>
      <c r="AY325" s="157" t="s">
        <v>150</v>
      </c>
    </row>
    <row r="326" spans="2:65" s="1" customFormat="1" ht="16.5" customHeight="1">
      <c r="B326" s="32"/>
      <c r="C326" s="131" t="s">
        <v>1041</v>
      </c>
      <c r="D326" s="131" t="s">
        <v>153</v>
      </c>
      <c r="E326" s="132" t="s">
        <v>1483</v>
      </c>
      <c r="F326" s="133" t="s">
        <v>1484</v>
      </c>
      <c r="G326" s="134" t="s">
        <v>1452</v>
      </c>
      <c r="H326" s="135">
        <v>1</v>
      </c>
      <c r="I326" s="136"/>
      <c r="J326" s="137">
        <f>ROUND(I326*H326,2)</f>
        <v>0</v>
      </c>
      <c r="K326" s="133" t="s">
        <v>19</v>
      </c>
      <c r="L326" s="32"/>
      <c r="M326" s="138" t="s">
        <v>19</v>
      </c>
      <c r="N326" s="139" t="s">
        <v>40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289</v>
      </c>
      <c r="AT326" s="142" t="s">
        <v>153</v>
      </c>
      <c r="AU326" s="142" t="s">
        <v>78</v>
      </c>
      <c r="AY326" s="17" t="s">
        <v>150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76</v>
      </c>
      <c r="BK326" s="143">
        <f>ROUND(I326*H326,2)</f>
        <v>0</v>
      </c>
      <c r="BL326" s="17" t="s">
        <v>289</v>
      </c>
      <c r="BM326" s="142" t="s">
        <v>1485</v>
      </c>
    </row>
    <row r="327" spans="2:65" s="1" customFormat="1">
      <c r="B327" s="32"/>
      <c r="D327" s="144" t="s">
        <v>160</v>
      </c>
      <c r="F327" s="145" t="s">
        <v>1486</v>
      </c>
      <c r="I327" s="146"/>
      <c r="L327" s="32"/>
      <c r="M327" s="147"/>
      <c r="T327" s="53"/>
      <c r="AT327" s="17" t="s">
        <v>160</v>
      </c>
      <c r="AU327" s="17" t="s">
        <v>78</v>
      </c>
    </row>
    <row r="328" spans="2:65" s="12" customFormat="1">
      <c r="B328" s="150"/>
      <c r="D328" s="144" t="s">
        <v>164</v>
      </c>
      <c r="E328" s="151" t="s">
        <v>19</v>
      </c>
      <c r="F328" s="152" t="s">
        <v>165</v>
      </c>
      <c r="H328" s="151" t="s">
        <v>19</v>
      </c>
      <c r="I328" s="153"/>
      <c r="L328" s="150"/>
      <c r="M328" s="154"/>
      <c r="T328" s="155"/>
      <c r="AT328" s="151" t="s">
        <v>164</v>
      </c>
      <c r="AU328" s="151" t="s">
        <v>78</v>
      </c>
      <c r="AV328" s="12" t="s">
        <v>76</v>
      </c>
      <c r="AW328" s="12" t="s">
        <v>31</v>
      </c>
      <c r="AX328" s="12" t="s">
        <v>69</v>
      </c>
      <c r="AY328" s="151" t="s">
        <v>150</v>
      </c>
    </row>
    <row r="329" spans="2:65" s="13" customFormat="1">
      <c r="B329" s="156"/>
      <c r="D329" s="144" t="s">
        <v>164</v>
      </c>
      <c r="E329" s="157" t="s">
        <v>19</v>
      </c>
      <c r="F329" s="158" t="s">
        <v>76</v>
      </c>
      <c r="H329" s="159">
        <v>1</v>
      </c>
      <c r="I329" s="160"/>
      <c r="L329" s="156"/>
      <c r="M329" s="161"/>
      <c r="T329" s="162"/>
      <c r="AT329" s="157" t="s">
        <v>164</v>
      </c>
      <c r="AU329" s="157" t="s">
        <v>78</v>
      </c>
      <c r="AV329" s="13" t="s">
        <v>78</v>
      </c>
      <c r="AW329" s="13" t="s">
        <v>31</v>
      </c>
      <c r="AX329" s="13" t="s">
        <v>76</v>
      </c>
      <c r="AY329" s="157" t="s">
        <v>150</v>
      </c>
    </row>
    <row r="330" spans="2:65" s="1" customFormat="1" ht="16.5" customHeight="1">
      <c r="B330" s="32"/>
      <c r="C330" s="131" t="s">
        <v>1046</v>
      </c>
      <c r="D330" s="131" t="s">
        <v>153</v>
      </c>
      <c r="E330" s="132" t="s">
        <v>1487</v>
      </c>
      <c r="F330" s="133" t="s">
        <v>1488</v>
      </c>
      <c r="G330" s="134" t="s">
        <v>1452</v>
      </c>
      <c r="H330" s="135">
        <v>2</v>
      </c>
      <c r="I330" s="136"/>
      <c r="J330" s="137">
        <f>ROUND(I330*H330,2)</f>
        <v>0</v>
      </c>
      <c r="K330" s="133" t="s">
        <v>19</v>
      </c>
      <c r="L330" s="32"/>
      <c r="M330" s="138" t="s">
        <v>19</v>
      </c>
      <c r="N330" s="139" t="s">
        <v>40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289</v>
      </c>
      <c r="AT330" s="142" t="s">
        <v>153</v>
      </c>
      <c r="AU330" s="142" t="s">
        <v>78</v>
      </c>
      <c r="AY330" s="17" t="s">
        <v>150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76</v>
      </c>
      <c r="BK330" s="143">
        <f>ROUND(I330*H330,2)</f>
        <v>0</v>
      </c>
      <c r="BL330" s="17" t="s">
        <v>289</v>
      </c>
      <c r="BM330" s="142" t="s">
        <v>1489</v>
      </c>
    </row>
    <row r="331" spans="2:65" s="1" customFormat="1">
      <c r="B331" s="32"/>
      <c r="D331" s="144" t="s">
        <v>160</v>
      </c>
      <c r="F331" s="145" t="s">
        <v>1490</v>
      </c>
      <c r="I331" s="146"/>
      <c r="L331" s="32"/>
      <c r="M331" s="147"/>
      <c r="T331" s="53"/>
      <c r="AT331" s="17" t="s">
        <v>160</v>
      </c>
      <c r="AU331" s="17" t="s">
        <v>78</v>
      </c>
    </row>
    <row r="332" spans="2:65" s="12" customFormat="1">
      <c r="B332" s="150"/>
      <c r="D332" s="144" t="s">
        <v>164</v>
      </c>
      <c r="E332" s="151" t="s">
        <v>19</v>
      </c>
      <c r="F332" s="152" t="s">
        <v>165</v>
      </c>
      <c r="H332" s="151" t="s">
        <v>19</v>
      </c>
      <c r="I332" s="153"/>
      <c r="L332" s="150"/>
      <c r="M332" s="154"/>
      <c r="T332" s="155"/>
      <c r="AT332" s="151" t="s">
        <v>164</v>
      </c>
      <c r="AU332" s="151" t="s">
        <v>78</v>
      </c>
      <c r="AV332" s="12" t="s">
        <v>76</v>
      </c>
      <c r="AW332" s="12" t="s">
        <v>31</v>
      </c>
      <c r="AX332" s="12" t="s">
        <v>69</v>
      </c>
      <c r="AY332" s="151" t="s">
        <v>150</v>
      </c>
    </row>
    <row r="333" spans="2:65" s="13" customFormat="1">
      <c r="B333" s="156"/>
      <c r="D333" s="144" t="s">
        <v>164</v>
      </c>
      <c r="E333" s="157" t="s">
        <v>19</v>
      </c>
      <c r="F333" s="158" t="s">
        <v>78</v>
      </c>
      <c r="H333" s="159">
        <v>2</v>
      </c>
      <c r="I333" s="160"/>
      <c r="L333" s="156"/>
      <c r="M333" s="161"/>
      <c r="T333" s="162"/>
      <c r="AT333" s="157" t="s">
        <v>164</v>
      </c>
      <c r="AU333" s="157" t="s">
        <v>78</v>
      </c>
      <c r="AV333" s="13" t="s">
        <v>78</v>
      </c>
      <c r="AW333" s="13" t="s">
        <v>31</v>
      </c>
      <c r="AX333" s="13" t="s">
        <v>76</v>
      </c>
      <c r="AY333" s="157" t="s">
        <v>150</v>
      </c>
    </row>
    <row r="334" spans="2:65" s="1" customFormat="1" ht="16.5" customHeight="1">
      <c r="B334" s="32"/>
      <c r="C334" s="131" t="s">
        <v>1052</v>
      </c>
      <c r="D334" s="131" t="s">
        <v>153</v>
      </c>
      <c r="E334" s="132" t="s">
        <v>1491</v>
      </c>
      <c r="F334" s="133" t="s">
        <v>1492</v>
      </c>
      <c r="G334" s="134" t="s">
        <v>1452</v>
      </c>
      <c r="H334" s="135">
        <v>3</v>
      </c>
      <c r="I334" s="136"/>
      <c r="J334" s="137">
        <f>ROUND(I334*H334,2)</f>
        <v>0</v>
      </c>
      <c r="K334" s="133" t="s">
        <v>19</v>
      </c>
      <c r="L334" s="32"/>
      <c r="M334" s="138" t="s">
        <v>19</v>
      </c>
      <c r="N334" s="139" t="s">
        <v>40</v>
      </c>
      <c r="P334" s="140">
        <f>O334*H334</f>
        <v>0</v>
      </c>
      <c r="Q334" s="140">
        <v>0</v>
      </c>
      <c r="R334" s="140">
        <f>Q334*H334</f>
        <v>0</v>
      </c>
      <c r="S334" s="140">
        <v>0</v>
      </c>
      <c r="T334" s="141">
        <f>S334*H334</f>
        <v>0</v>
      </c>
      <c r="AR334" s="142" t="s">
        <v>289</v>
      </c>
      <c r="AT334" s="142" t="s">
        <v>153</v>
      </c>
      <c r="AU334" s="142" t="s">
        <v>78</v>
      </c>
      <c r="AY334" s="17" t="s">
        <v>150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7" t="s">
        <v>76</v>
      </c>
      <c r="BK334" s="143">
        <f>ROUND(I334*H334,2)</f>
        <v>0</v>
      </c>
      <c r="BL334" s="17" t="s">
        <v>289</v>
      </c>
      <c r="BM334" s="142" t="s">
        <v>1493</v>
      </c>
    </row>
    <row r="335" spans="2:65" s="1" customFormat="1">
      <c r="B335" s="32"/>
      <c r="D335" s="144" t="s">
        <v>160</v>
      </c>
      <c r="F335" s="145" t="s">
        <v>1494</v>
      </c>
      <c r="I335" s="146"/>
      <c r="L335" s="32"/>
      <c r="M335" s="147"/>
      <c r="T335" s="53"/>
      <c r="AT335" s="17" t="s">
        <v>160</v>
      </c>
      <c r="AU335" s="17" t="s">
        <v>78</v>
      </c>
    </row>
    <row r="336" spans="2:65" s="12" customFormat="1">
      <c r="B336" s="150"/>
      <c r="D336" s="144" t="s">
        <v>164</v>
      </c>
      <c r="E336" s="151" t="s">
        <v>19</v>
      </c>
      <c r="F336" s="152" t="s">
        <v>165</v>
      </c>
      <c r="H336" s="151" t="s">
        <v>19</v>
      </c>
      <c r="I336" s="153"/>
      <c r="L336" s="150"/>
      <c r="M336" s="154"/>
      <c r="T336" s="155"/>
      <c r="AT336" s="151" t="s">
        <v>164</v>
      </c>
      <c r="AU336" s="151" t="s">
        <v>78</v>
      </c>
      <c r="AV336" s="12" t="s">
        <v>76</v>
      </c>
      <c r="AW336" s="12" t="s">
        <v>31</v>
      </c>
      <c r="AX336" s="12" t="s">
        <v>69</v>
      </c>
      <c r="AY336" s="151" t="s">
        <v>150</v>
      </c>
    </row>
    <row r="337" spans="2:65" s="13" customFormat="1">
      <c r="B337" s="156"/>
      <c r="D337" s="144" t="s">
        <v>164</v>
      </c>
      <c r="E337" s="157" t="s">
        <v>19</v>
      </c>
      <c r="F337" s="158" t="s">
        <v>98</v>
      </c>
      <c r="H337" s="159">
        <v>3</v>
      </c>
      <c r="I337" s="160"/>
      <c r="L337" s="156"/>
      <c r="M337" s="161"/>
      <c r="T337" s="162"/>
      <c r="AT337" s="157" t="s">
        <v>164</v>
      </c>
      <c r="AU337" s="157" t="s">
        <v>78</v>
      </c>
      <c r="AV337" s="13" t="s">
        <v>78</v>
      </c>
      <c r="AW337" s="13" t="s">
        <v>31</v>
      </c>
      <c r="AX337" s="13" t="s">
        <v>76</v>
      </c>
      <c r="AY337" s="157" t="s">
        <v>150</v>
      </c>
    </row>
    <row r="338" spans="2:65" s="1" customFormat="1" ht="16.5" customHeight="1">
      <c r="B338" s="32"/>
      <c r="C338" s="131" t="s">
        <v>1058</v>
      </c>
      <c r="D338" s="131" t="s">
        <v>153</v>
      </c>
      <c r="E338" s="132" t="s">
        <v>1495</v>
      </c>
      <c r="F338" s="133" t="s">
        <v>1496</v>
      </c>
      <c r="G338" s="134" t="s">
        <v>1452</v>
      </c>
      <c r="H338" s="135">
        <v>2</v>
      </c>
      <c r="I338" s="136"/>
      <c r="J338" s="137">
        <f>ROUND(I338*H338,2)</f>
        <v>0</v>
      </c>
      <c r="K338" s="133" t="s">
        <v>19</v>
      </c>
      <c r="L338" s="32"/>
      <c r="M338" s="138" t="s">
        <v>19</v>
      </c>
      <c r="N338" s="139" t="s">
        <v>40</v>
      </c>
      <c r="P338" s="140">
        <f>O338*H338</f>
        <v>0</v>
      </c>
      <c r="Q338" s="140">
        <v>0</v>
      </c>
      <c r="R338" s="140">
        <f>Q338*H338</f>
        <v>0</v>
      </c>
      <c r="S338" s="140">
        <v>0</v>
      </c>
      <c r="T338" s="141">
        <f>S338*H338</f>
        <v>0</v>
      </c>
      <c r="AR338" s="142" t="s">
        <v>289</v>
      </c>
      <c r="AT338" s="142" t="s">
        <v>153</v>
      </c>
      <c r="AU338" s="142" t="s">
        <v>78</v>
      </c>
      <c r="AY338" s="17" t="s">
        <v>150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7" t="s">
        <v>76</v>
      </c>
      <c r="BK338" s="143">
        <f>ROUND(I338*H338,2)</f>
        <v>0</v>
      </c>
      <c r="BL338" s="17" t="s">
        <v>289</v>
      </c>
      <c r="BM338" s="142" t="s">
        <v>1497</v>
      </c>
    </row>
    <row r="339" spans="2:65" s="1" customFormat="1">
      <c r="B339" s="32"/>
      <c r="D339" s="144" t="s">
        <v>160</v>
      </c>
      <c r="F339" s="145" t="s">
        <v>1498</v>
      </c>
      <c r="I339" s="146"/>
      <c r="L339" s="32"/>
      <c r="M339" s="147"/>
      <c r="T339" s="53"/>
      <c r="AT339" s="17" t="s">
        <v>160</v>
      </c>
      <c r="AU339" s="17" t="s">
        <v>78</v>
      </c>
    </row>
    <row r="340" spans="2:65" s="12" customFormat="1">
      <c r="B340" s="150"/>
      <c r="D340" s="144" t="s">
        <v>164</v>
      </c>
      <c r="E340" s="151" t="s">
        <v>19</v>
      </c>
      <c r="F340" s="152" t="s">
        <v>165</v>
      </c>
      <c r="H340" s="151" t="s">
        <v>19</v>
      </c>
      <c r="I340" s="153"/>
      <c r="L340" s="150"/>
      <c r="M340" s="154"/>
      <c r="T340" s="155"/>
      <c r="AT340" s="151" t="s">
        <v>164</v>
      </c>
      <c r="AU340" s="151" t="s">
        <v>78</v>
      </c>
      <c r="AV340" s="12" t="s">
        <v>76</v>
      </c>
      <c r="AW340" s="12" t="s">
        <v>31</v>
      </c>
      <c r="AX340" s="12" t="s">
        <v>69</v>
      </c>
      <c r="AY340" s="151" t="s">
        <v>150</v>
      </c>
    </row>
    <row r="341" spans="2:65" s="13" customFormat="1">
      <c r="B341" s="156"/>
      <c r="D341" s="144" t="s">
        <v>164</v>
      </c>
      <c r="E341" s="157" t="s">
        <v>19</v>
      </c>
      <c r="F341" s="158" t="s">
        <v>78</v>
      </c>
      <c r="H341" s="159">
        <v>2</v>
      </c>
      <c r="I341" s="160"/>
      <c r="L341" s="156"/>
      <c r="M341" s="161"/>
      <c r="T341" s="162"/>
      <c r="AT341" s="157" t="s">
        <v>164</v>
      </c>
      <c r="AU341" s="157" t="s">
        <v>78</v>
      </c>
      <c r="AV341" s="13" t="s">
        <v>78</v>
      </c>
      <c r="AW341" s="13" t="s">
        <v>31</v>
      </c>
      <c r="AX341" s="13" t="s">
        <v>76</v>
      </c>
      <c r="AY341" s="157" t="s">
        <v>150</v>
      </c>
    </row>
    <row r="342" spans="2:65" s="1" customFormat="1" ht="16.5" customHeight="1">
      <c r="B342" s="32"/>
      <c r="C342" s="131" t="s">
        <v>1063</v>
      </c>
      <c r="D342" s="131" t="s">
        <v>153</v>
      </c>
      <c r="E342" s="132" t="s">
        <v>1499</v>
      </c>
      <c r="F342" s="133" t="s">
        <v>1500</v>
      </c>
      <c r="G342" s="134" t="s">
        <v>412</v>
      </c>
      <c r="H342" s="135">
        <v>152</v>
      </c>
      <c r="I342" s="136"/>
      <c r="J342" s="137">
        <f>ROUND(I342*H342,2)</f>
        <v>0</v>
      </c>
      <c r="K342" s="133" t="s">
        <v>19</v>
      </c>
      <c r="L342" s="32"/>
      <c r="M342" s="138" t="s">
        <v>19</v>
      </c>
      <c r="N342" s="139" t="s">
        <v>40</v>
      </c>
      <c r="P342" s="140">
        <f>O342*H342</f>
        <v>0</v>
      </c>
      <c r="Q342" s="140">
        <v>0</v>
      </c>
      <c r="R342" s="140">
        <f>Q342*H342</f>
        <v>0</v>
      </c>
      <c r="S342" s="140">
        <v>0</v>
      </c>
      <c r="T342" s="141">
        <f>S342*H342</f>
        <v>0</v>
      </c>
      <c r="AR342" s="142" t="s">
        <v>289</v>
      </c>
      <c r="AT342" s="142" t="s">
        <v>153</v>
      </c>
      <c r="AU342" s="142" t="s">
        <v>78</v>
      </c>
      <c r="AY342" s="17" t="s">
        <v>150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7" t="s">
        <v>76</v>
      </c>
      <c r="BK342" s="143">
        <f>ROUND(I342*H342,2)</f>
        <v>0</v>
      </c>
      <c r="BL342" s="17" t="s">
        <v>289</v>
      </c>
      <c r="BM342" s="142" t="s">
        <v>1501</v>
      </c>
    </row>
    <row r="343" spans="2:65" s="1" customFormat="1">
      <c r="B343" s="32"/>
      <c r="D343" s="144" t="s">
        <v>160</v>
      </c>
      <c r="F343" s="145" t="s">
        <v>1502</v>
      </c>
      <c r="I343" s="146"/>
      <c r="L343" s="32"/>
      <c r="M343" s="147"/>
      <c r="T343" s="53"/>
      <c r="AT343" s="17" t="s">
        <v>160</v>
      </c>
      <c r="AU343" s="17" t="s">
        <v>78</v>
      </c>
    </row>
    <row r="344" spans="2:65" s="12" customFormat="1">
      <c r="B344" s="150"/>
      <c r="D344" s="144" t="s">
        <v>164</v>
      </c>
      <c r="E344" s="151" t="s">
        <v>19</v>
      </c>
      <c r="F344" s="152" t="s">
        <v>165</v>
      </c>
      <c r="H344" s="151" t="s">
        <v>19</v>
      </c>
      <c r="I344" s="153"/>
      <c r="L344" s="150"/>
      <c r="M344" s="154"/>
      <c r="T344" s="155"/>
      <c r="AT344" s="151" t="s">
        <v>164</v>
      </c>
      <c r="AU344" s="151" t="s">
        <v>78</v>
      </c>
      <c r="AV344" s="12" t="s">
        <v>76</v>
      </c>
      <c r="AW344" s="12" t="s">
        <v>31</v>
      </c>
      <c r="AX344" s="12" t="s">
        <v>69</v>
      </c>
      <c r="AY344" s="151" t="s">
        <v>150</v>
      </c>
    </row>
    <row r="345" spans="2:65" s="13" customFormat="1">
      <c r="B345" s="156"/>
      <c r="D345" s="144" t="s">
        <v>164</v>
      </c>
      <c r="E345" s="157" t="s">
        <v>19</v>
      </c>
      <c r="F345" s="158" t="s">
        <v>1503</v>
      </c>
      <c r="H345" s="159">
        <v>152</v>
      </c>
      <c r="I345" s="160"/>
      <c r="L345" s="156"/>
      <c r="M345" s="161"/>
      <c r="T345" s="162"/>
      <c r="AT345" s="157" t="s">
        <v>164</v>
      </c>
      <c r="AU345" s="157" t="s">
        <v>78</v>
      </c>
      <c r="AV345" s="13" t="s">
        <v>78</v>
      </c>
      <c r="AW345" s="13" t="s">
        <v>31</v>
      </c>
      <c r="AX345" s="13" t="s">
        <v>76</v>
      </c>
      <c r="AY345" s="157" t="s">
        <v>150</v>
      </c>
    </row>
    <row r="346" spans="2:65" s="1" customFormat="1" ht="16.5" customHeight="1">
      <c r="B346" s="32"/>
      <c r="C346" s="131" t="s">
        <v>1069</v>
      </c>
      <c r="D346" s="131" t="s">
        <v>153</v>
      </c>
      <c r="E346" s="132" t="s">
        <v>1504</v>
      </c>
      <c r="F346" s="133" t="s">
        <v>1505</v>
      </c>
      <c r="G346" s="134" t="s">
        <v>412</v>
      </c>
      <c r="H346" s="135">
        <v>255</v>
      </c>
      <c r="I346" s="136"/>
      <c r="J346" s="137">
        <f>ROUND(I346*H346,2)</f>
        <v>0</v>
      </c>
      <c r="K346" s="133" t="s">
        <v>19</v>
      </c>
      <c r="L346" s="32"/>
      <c r="M346" s="138" t="s">
        <v>19</v>
      </c>
      <c r="N346" s="139" t="s">
        <v>40</v>
      </c>
      <c r="P346" s="140">
        <f>O346*H346</f>
        <v>0</v>
      </c>
      <c r="Q346" s="140">
        <v>0</v>
      </c>
      <c r="R346" s="140">
        <f>Q346*H346</f>
        <v>0</v>
      </c>
      <c r="S346" s="140">
        <v>0</v>
      </c>
      <c r="T346" s="141">
        <f>S346*H346</f>
        <v>0</v>
      </c>
      <c r="AR346" s="142" t="s">
        <v>289</v>
      </c>
      <c r="AT346" s="142" t="s">
        <v>153</v>
      </c>
      <c r="AU346" s="142" t="s">
        <v>78</v>
      </c>
      <c r="AY346" s="17" t="s">
        <v>150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76</v>
      </c>
      <c r="BK346" s="143">
        <f>ROUND(I346*H346,2)</f>
        <v>0</v>
      </c>
      <c r="BL346" s="17" t="s">
        <v>289</v>
      </c>
      <c r="BM346" s="142" t="s">
        <v>1506</v>
      </c>
    </row>
    <row r="347" spans="2:65" s="1" customFormat="1">
      <c r="B347" s="32"/>
      <c r="D347" s="144" t="s">
        <v>160</v>
      </c>
      <c r="F347" s="145" t="s">
        <v>1507</v>
      </c>
      <c r="I347" s="146"/>
      <c r="L347" s="32"/>
      <c r="M347" s="147"/>
      <c r="T347" s="53"/>
      <c r="AT347" s="17" t="s">
        <v>160</v>
      </c>
      <c r="AU347" s="17" t="s">
        <v>78</v>
      </c>
    </row>
    <row r="348" spans="2:65" s="12" customFormat="1">
      <c r="B348" s="150"/>
      <c r="D348" s="144" t="s">
        <v>164</v>
      </c>
      <c r="E348" s="151" t="s">
        <v>19</v>
      </c>
      <c r="F348" s="152" t="s">
        <v>165</v>
      </c>
      <c r="H348" s="151" t="s">
        <v>19</v>
      </c>
      <c r="I348" s="153"/>
      <c r="L348" s="150"/>
      <c r="M348" s="154"/>
      <c r="T348" s="155"/>
      <c r="AT348" s="151" t="s">
        <v>164</v>
      </c>
      <c r="AU348" s="151" t="s">
        <v>78</v>
      </c>
      <c r="AV348" s="12" t="s">
        <v>76</v>
      </c>
      <c r="AW348" s="12" t="s">
        <v>31</v>
      </c>
      <c r="AX348" s="12" t="s">
        <v>69</v>
      </c>
      <c r="AY348" s="151" t="s">
        <v>150</v>
      </c>
    </row>
    <row r="349" spans="2:65" s="13" customFormat="1">
      <c r="B349" s="156"/>
      <c r="D349" s="144" t="s">
        <v>164</v>
      </c>
      <c r="E349" s="157" t="s">
        <v>19</v>
      </c>
      <c r="F349" s="158" t="s">
        <v>1508</v>
      </c>
      <c r="H349" s="159">
        <v>255</v>
      </c>
      <c r="I349" s="160"/>
      <c r="L349" s="156"/>
      <c r="M349" s="161"/>
      <c r="T349" s="162"/>
      <c r="AT349" s="157" t="s">
        <v>164</v>
      </c>
      <c r="AU349" s="157" t="s">
        <v>78</v>
      </c>
      <c r="AV349" s="13" t="s">
        <v>78</v>
      </c>
      <c r="AW349" s="13" t="s">
        <v>31</v>
      </c>
      <c r="AX349" s="13" t="s">
        <v>76</v>
      </c>
      <c r="AY349" s="157" t="s">
        <v>150</v>
      </c>
    </row>
    <row r="350" spans="2:65" s="1" customFormat="1" ht="16.5" customHeight="1">
      <c r="B350" s="32"/>
      <c r="C350" s="131" t="s">
        <v>1072</v>
      </c>
      <c r="D350" s="131" t="s">
        <v>153</v>
      </c>
      <c r="E350" s="132" t="s">
        <v>1509</v>
      </c>
      <c r="F350" s="133" t="s">
        <v>1510</v>
      </c>
      <c r="G350" s="134" t="s">
        <v>412</v>
      </c>
      <c r="H350" s="135">
        <v>124</v>
      </c>
      <c r="I350" s="136"/>
      <c r="J350" s="137">
        <f>ROUND(I350*H350,2)</f>
        <v>0</v>
      </c>
      <c r="K350" s="133" t="s">
        <v>19</v>
      </c>
      <c r="L350" s="32"/>
      <c r="M350" s="138" t="s">
        <v>19</v>
      </c>
      <c r="N350" s="139" t="s">
        <v>40</v>
      </c>
      <c r="P350" s="140">
        <f>O350*H350</f>
        <v>0</v>
      </c>
      <c r="Q350" s="140">
        <v>0</v>
      </c>
      <c r="R350" s="140">
        <f>Q350*H350</f>
        <v>0</v>
      </c>
      <c r="S350" s="140">
        <v>0</v>
      </c>
      <c r="T350" s="141">
        <f>S350*H350</f>
        <v>0</v>
      </c>
      <c r="AR350" s="142" t="s">
        <v>289</v>
      </c>
      <c r="AT350" s="142" t="s">
        <v>153</v>
      </c>
      <c r="AU350" s="142" t="s">
        <v>78</v>
      </c>
      <c r="AY350" s="17" t="s">
        <v>150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76</v>
      </c>
      <c r="BK350" s="143">
        <f>ROUND(I350*H350,2)</f>
        <v>0</v>
      </c>
      <c r="BL350" s="17" t="s">
        <v>289</v>
      </c>
      <c r="BM350" s="142" t="s">
        <v>1511</v>
      </c>
    </row>
    <row r="351" spans="2:65" s="1" customFormat="1">
      <c r="B351" s="32"/>
      <c r="D351" s="144" t="s">
        <v>160</v>
      </c>
      <c r="F351" s="145" t="s">
        <v>1512</v>
      </c>
      <c r="I351" s="146"/>
      <c r="L351" s="32"/>
      <c r="M351" s="147"/>
      <c r="T351" s="53"/>
      <c r="AT351" s="17" t="s">
        <v>160</v>
      </c>
      <c r="AU351" s="17" t="s">
        <v>78</v>
      </c>
    </row>
    <row r="352" spans="2:65" s="12" customFormat="1">
      <c r="B352" s="150"/>
      <c r="D352" s="144" t="s">
        <v>164</v>
      </c>
      <c r="E352" s="151" t="s">
        <v>19</v>
      </c>
      <c r="F352" s="152" t="s">
        <v>165</v>
      </c>
      <c r="H352" s="151" t="s">
        <v>19</v>
      </c>
      <c r="I352" s="153"/>
      <c r="L352" s="150"/>
      <c r="M352" s="154"/>
      <c r="T352" s="155"/>
      <c r="AT352" s="151" t="s">
        <v>164</v>
      </c>
      <c r="AU352" s="151" t="s">
        <v>78</v>
      </c>
      <c r="AV352" s="12" t="s">
        <v>76</v>
      </c>
      <c r="AW352" s="12" t="s">
        <v>31</v>
      </c>
      <c r="AX352" s="12" t="s">
        <v>69</v>
      </c>
      <c r="AY352" s="151" t="s">
        <v>150</v>
      </c>
    </row>
    <row r="353" spans="2:65" s="13" customFormat="1">
      <c r="B353" s="156"/>
      <c r="D353" s="144" t="s">
        <v>164</v>
      </c>
      <c r="E353" s="157" t="s">
        <v>19</v>
      </c>
      <c r="F353" s="158" t="s">
        <v>1513</v>
      </c>
      <c r="H353" s="159">
        <v>124</v>
      </c>
      <c r="I353" s="160"/>
      <c r="L353" s="156"/>
      <c r="M353" s="161"/>
      <c r="T353" s="162"/>
      <c r="AT353" s="157" t="s">
        <v>164</v>
      </c>
      <c r="AU353" s="157" t="s">
        <v>78</v>
      </c>
      <c r="AV353" s="13" t="s">
        <v>78</v>
      </c>
      <c r="AW353" s="13" t="s">
        <v>31</v>
      </c>
      <c r="AX353" s="13" t="s">
        <v>76</v>
      </c>
      <c r="AY353" s="157" t="s">
        <v>150</v>
      </c>
    </row>
    <row r="354" spans="2:65" s="1" customFormat="1" ht="16.5" customHeight="1">
      <c r="B354" s="32"/>
      <c r="C354" s="131" t="s">
        <v>1082</v>
      </c>
      <c r="D354" s="131" t="s">
        <v>153</v>
      </c>
      <c r="E354" s="132" t="s">
        <v>1514</v>
      </c>
      <c r="F354" s="133" t="s">
        <v>1515</v>
      </c>
      <c r="G354" s="134" t="s">
        <v>412</v>
      </c>
      <c r="H354" s="135">
        <v>256</v>
      </c>
      <c r="I354" s="136"/>
      <c r="J354" s="137">
        <f>ROUND(I354*H354,2)</f>
        <v>0</v>
      </c>
      <c r="K354" s="133" t="s">
        <v>19</v>
      </c>
      <c r="L354" s="32"/>
      <c r="M354" s="138" t="s">
        <v>19</v>
      </c>
      <c r="N354" s="139" t="s">
        <v>40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289</v>
      </c>
      <c r="AT354" s="142" t="s">
        <v>153</v>
      </c>
      <c r="AU354" s="142" t="s">
        <v>78</v>
      </c>
      <c r="AY354" s="17" t="s">
        <v>150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76</v>
      </c>
      <c r="BK354" s="143">
        <f>ROUND(I354*H354,2)</f>
        <v>0</v>
      </c>
      <c r="BL354" s="17" t="s">
        <v>289</v>
      </c>
      <c r="BM354" s="142" t="s">
        <v>1516</v>
      </c>
    </row>
    <row r="355" spans="2:65" s="1" customFormat="1">
      <c r="B355" s="32"/>
      <c r="D355" s="144" t="s">
        <v>160</v>
      </c>
      <c r="F355" s="145" t="s">
        <v>1517</v>
      </c>
      <c r="I355" s="146"/>
      <c r="L355" s="32"/>
      <c r="M355" s="147"/>
      <c r="T355" s="53"/>
      <c r="AT355" s="17" t="s">
        <v>160</v>
      </c>
      <c r="AU355" s="17" t="s">
        <v>78</v>
      </c>
    </row>
    <row r="356" spans="2:65" s="12" customFormat="1">
      <c r="B356" s="150"/>
      <c r="D356" s="144" t="s">
        <v>164</v>
      </c>
      <c r="E356" s="151" t="s">
        <v>19</v>
      </c>
      <c r="F356" s="152" t="s">
        <v>165</v>
      </c>
      <c r="H356" s="151" t="s">
        <v>19</v>
      </c>
      <c r="I356" s="153"/>
      <c r="L356" s="150"/>
      <c r="M356" s="154"/>
      <c r="T356" s="155"/>
      <c r="AT356" s="151" t="s">
        <v>164</v>
      </c>
      <c r="AU356" s="151" t="s">
        <v>78</v>
      </c>
      <c r="AV356" s="12" t="s">
        <v>76</v>
      </c>
      <c r="AW356" s="12" t="s">
        <v>31</v>
      </c>
      <c r="AX356" s="12" t="s">
        <v>69</v>
      </c>
      <c r="AY356" s="151" t="s">
        <v>150</v>
      </c>
    </row>
    <row r="357" spans="2:65" s="13" customFormat="1">
      <c r="B357" s="156"/>
      <c r="D357" s="144" t="s">
        <v>164</v>
      </c>
      <c r="E357" s="157" t="s">
        <v>19</v>
      </c>
      <c r="F357" s="158" t="s">
        <v>1518</v>
      </c>
      <c r="H357" s="159">
        <v>256</v>
      </c>
      <c r="I357" s="160"/>
      <c r="L357" s="156"/>
      <c r="M357" s="161"/>
      <c r="T357" s="162"/>
      <c r="AT357" s="157" t="s">
        <v>164</v>
      </c>
      <c r="AU357" s="157" t="s">
        <v>78</v>
      </c>
      <c r="AV357" s="13" t="s">
        <v>78</v>
      </c>
      <c r="AW357" s="13" t="s">
        <v>31</v>
      </c>
      <c r="AX357" s="13" t="s">
        <v>76</v>
      </c>
      <c r="AY357" s="157" t="s">
        <v>150</v>
      </c>
    </row>
    <row r="358" spans="2:65" s="1" customFormat="1" ht="16.5" customHeight="1">
      <c r="B358" s="32"/>
      <c r="C358" s="131" t="s">
        <v>1087</v>
      </c>
      <c r="D358" s="131" t="s">
        <v>153</v>
      </c>
      <c r="E358" s="132" t="s">
        <v>1519</v>
      </c>
      <c r="F358" s="133" t="s">
        <v>1520</v>
      </c>
      <c r="G358" s="134" t="s">
        <v>412</v>
      </c>
      <c r="H358" s="135">
        <v>53</v>
      </c>
      <c r="I358" s="136"/>
      <c r="J358" s="137">
        <f>ROUND(I358*H358,2)</f>
        <v>0</v>
      </c>
      <c r="K358" s="133" t="s">
        <v>19</v>
      </c>
      <c r="L358" s="32"/>
      <c r="M358" s="138" t="s">
        <v>19</v>
      </c>
      <c r="N358" s="139" t="s">
        <v>40</v>
      </c>
      <c r="P358" s="140">
        <f>O358*H358</f>
        <v>0</v>
      </c>
      <c r="Q358" s="140">
        <v>0</v>
      </c>
      <c r="R358" s="140">
        <f>Q358*H358</f>
        <v>0</v>
      </c>
      <c r="S358" s="140">
        <v>0</v>
      </c>
      <c r="T358" s="141">
        <f>S358*H358</f>
        <v>0</v>
      </c>
      <c r="AR358" s="142" t="s">
        <v>289</v>
      </c>
      <c r="AT358" s="142" t="s">
        <v>153</v>
      </c>
      <c r="AU358" s="142" t="s">
        <v>78</v>
      </c>
      <c r="AY358" s="17" t="s">
        <v>150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7" t="s">
        <v>76</v>
      </c>
      <c r="BK358" s="143">
        <f>ROUND(I358*H358,2)</f>
        <v>0</v>
      </c>
      <c r="BL358" s="17" t="s">
        <v>289</v>
      </c>
      <c r="BM358" s="142" t="s">
        <v>1521</v>
      </c>
    </row>
    <row r="359" spans="2:65" s="1" customFormat="1">
      <c r="B359" s="32"/>
      <c r="D359" s="144" t="s">
        <v>160</v>
      </c>
      <c r="F359" s="145" t="s">
        <v>1522</v>
      </c>
      <c r="I359" s="146"/>
      <c r="L359" s="32"/>
      <c r="M359" s="147"/>
      <c r="T359" s="53"/>
      <c r="AT359" s="17" t="s">
        <v>160</v>
      </c>
      <c r="AU359" s="17" t="s">
        <v>78</v>
      </c>
    </row>
    <row r="360" spans="2:65" s="12" customFormat="1">
      <c r="B360" s="150"/>
      <c r="D360" s="144" t="s">
        <v>164</v>
      </c>
      <c r="E360" s="151" t="s">
        <v>19</v>
      </c>
      <c r="F360" s="152" t="s">
        <v>165</v>
      </c>
      <c r="H360" s="151" t="s">
        <v>19</v>
      </c>
      <c r="I360" s="153"/>
      <c r="L360" s="150"/>
      <c r="M360" s="154"/>
      <c r="T360" s="155"/>
      <c r="AT360" s="151" t="s">
        <v>164</v>
      </c>
      <c r="AU360" s="151" t="s">
        <v>78</v>
      </c>
      <c r="AV360" s="12" t="s">
        <v>76</v>
      </c>
      <c r="AW360" s="12" t="s">
        <v>31</v>
      </c>
      <c r="AX360" s="12" t="s">
        <v>69</v>
      </c>
      <c r="AY360" s="151" t="s">
        <v>150</v>
      </c>
    </row>
    <row r="361" spans="2:65" s="13" customFormat="1">
      <c r="B361" s="156"/>
      <c r="D361" s="144" t="s">
        <v>164</v>
      </c>
      <c r="E361" s="157" t="s">
        <v>19</v>
      </c>
      <c r="F361" s="158" t="s">
        <v>1041</v>
      </c>
      <c r="H361" s="159">
        <v>53</v>
      </c>
      <c r="I361" s="160"/>
      <c r="L361" s="156"/>
      <c r="M361" s="161"/>
      <c r="T361" s="162"/>
      <c r="AT361" s="157" t="s">
        <v>164</v>
      </c>
      <c r="AU361" s="157" t="s">
        <v>78</v>
      </c>
      <c r="AV361" s="13" t="s">
        <v>78</v>
      </c>
      <c r="AW361" s="13" t="s">
        <v>31</v>
      </c>
      <c r="AX361" s="13" t="s">
        <v>76</v>
      </c>
      <c r="AY361" s="157" t="s">
        <v>150</v>
      </c>
    </row>
    <row r="362" spans="2:65" s="1" customFormat="1" ht="16.5" customHeight="1">
      <c r="B362" s="32"/>
      <c r="C362" s="131" t="s">
        <v>1098</v>
      </c>
      <c r="D362" s="131" t="s">
        <v>153</v>
      </c>
      <c r="E362" s="132" t="s">
        <v>1523</v>
      </c>
      <c r="F362" s="133" t="s">
        <v>1524</v>
      </c>
      <c r="G362" s="134" t="s">
        <v>412</v>
      </c>
      <c r="H362" s="135">
        <v>36</v>
      </c>
      <c r="I362" s="136"/>
      <c r="J362" s="137">
        <f>ROUND(I362*H362,2)</f>
        <v>0</v>
      </c>
      <c r="K362" s="133" t="s">
        <v>19</v>
      </c>
      <c r="L362" s="32"/>
      <c r="M362" s="138" t="s">
        <v>19</v>
      </c>
      <c r="N362" s="139" t="s">
        <v>40</v>
      </c>
      <c r="P362" s="140">
        <f>O362*H362</f>
        <v>0</v>
      </c>
      <c r="Q362" s="140">
        <v>0</v>
      </c>
      <c r="R362" s="140">
        <f>Q362*H362</f>
        <v>0</v>
      </c>
      <c r="S362" s="140">
        <v>0</v>
      </c>
      <c r="T362" s="141">
        <f>S362*H362</f>
        <v>0</v>
      </c>
      <c r="AR362" s="142" t="s">
        <v>289</v>
      </c>
      <c r="AT362" s="142" t="s">
        <v>153</v>
      </c>
      <c r="AU362" s="142" t="s">
        <v>78</v>
      </c>
      <c r="AY362" s="17" t="s">
        <v>150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7" t="s">
        <v>76</v>
      </c>
      <c r="BK362" s="143">
        <f>ROUND(I362*H362,2)</f>
        <v>0</v>
      </c>
      <c r="BL362" s="17" t="s">
        <v>289</v>
      </c>
      <c r="BM362" s="142" t="s">
        <v>1525</v>
      </c>
    </row>
    <row r="363" spans="2:65" s="1" customFormat="1">
      <c r="B363" s="32"/>
      <c r="D363" s="144" t="s">
        <v>160</v>
      </c>
      <c r="F363" s="145" t="s">
        <v>1526</v>
      </c>
      <c r="I363" s="146"/>
      <c r="L363" s="32"/>
      <c r="M363" s="147"/>
      <c r="T363" s="53"/>
      <c r="AT363" s="17" t="s">
        <v>160</v>
      </c>
      <c r="AU363" s="17" t="s">
        <v>78</v>
      </c>
    </row>
    <row r="364" spans="2:65" s="12" customFormat="1">
      <c r="B364" s="150"/>
      <c r="D364" s="144" t="s">
        <v>164</v>
      </c>
      <c r="E364" s="151" t="s">
        <v>19</v>
      </c>
      <c r="F364" s="152" t="s">
        <v>165</v>
      </c>
      <c r="H364" s="151" t="s">
        <v>19</v>
      </c>
      <c r="I364" s="153"/>
      <c r="L364" s="150"/>
      <c r="M364" s="154"/>
      <c r="T364" s="155"/>
      <c r="AT364" s="151" t="s">
        <v>164</v>
      </c>
      <c r="AU364" s="151" t="s">
        <v>78</v>
      </c>
      <c r="AV364" s="12" t="s">
        <v>76</v>
      </c>
      <c r="AW364" s="12" t="s">
        <v>31</v>
      </c>
      <c r="AX364" s="12" t="s">
        <v>69</v>
      </c>
      <c r="AY364" s="151" t="s">
        <v>150</v>
      </c>
    </row>
    <row r="365" spans="2:65" s="13" customFormat="1">
      <c r="B365" s="156"/>
      <c r="D365" s="144" t="s">
        <v>164</v>
      </c>
      <c r="E365" s="157" t="s">
        <v>19</v>
      </c>
      <c r="F365" s="158" t="s">
        <v>490</v>
      </c>
      <c r="H365" s="159">
        <v>36</v>
      </c>
      <c r="I365" s="160"/>
      <c r="L365" s="156"/>
      <c r="M365" s="161"/>
      <c r="T365" s="162"/>
      <c r="AT365" s="157" t="s">
        <v>164</v>
      </c>
      <c r="AU365" s="157" t="s">
        <v>78</v>
      </c>
      <c r="AV365" s="13" t="s">
        <v>78</v>
      </c>
      <c r="AW365" s="13" t="s">
        <v>31</v>
      </c>
      <c r="AX365" s="13" t="s">
        <v>76</v>
      </c>
      <c r="AY365" s="157" t="s">
        <v>150</v>
      </c>
    </row>
    <row r="366" spans="2:65" s="1" customFormat="1" ht="16.5" customHeight="1">
      <c r="B366" s="32"/>
      <c r="C366" s="131" t="s">
        <v>1103</v>
      </c>
      <c r="D366" s="131" t="s">
        <v>153</v>
      </c>
      <c r="E366" s="132" t="s">
        <v>1527</v>
      </c>
      <c r="F366" s="133" t="s">
        <v>1528</v>
      </c>
      <c r="G366" s="134" t="s">
        <v>412</v>
      </c>
      <c r="H366" s="135">
        <v>17</v>
      </c>
      <c r="I366" s="136"/>
      <c r="J366" s="137">
        <f>ROUND(I366*H366,2)</f>
        <v>0</v>
      </c>
      <c r="K366" s="133" t="s">
        <v>19</v>
      </c>
      <c r="L366" s="32"/>
      <c r="M366" s="138" t="s">
        <v>19</v>
      </c>
      <c r="N366" s="139" t="s">
        <v>40</v>
      </c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AR366" s="142" t="s">
        <v>289</v>
      </c>
      <c r="AT366" s="142" t="s">
        <v>153</v>
      </c>
      <c r="AU366" s="142" t="s">
        <v>78</v>
      </c>
      <c r="AY366" s="17" t="s">
        <v>150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7" t="s">
        <v>76</v>
      </c>
      <c r="BK366" s="143">
        <f>ROUND(I366*H366,2)</f>
        <v>0</v>
      </c>
      <c r="BL366" s="17" t="s">
        <v>289</v>
      </c>
      <c r="BM366" s="142" t="s">
        <v>1529</v>
      </c>
    </row>
    <row r="367" spans="2:65" s="1" customFormat="1">
      <c r="B367" s="32"/>
      <c r="D367" s="144" t="s">
        <v>160</v>
      </c>
      <c r="F367" s="145" t="s">
        <v>1530</v>
      </c>
      <c r="I367" s="146"/>
      <c r="L367" s="32"/>
      <c r="M367" s="147"/>
      <c r="T367" s="53"/>
      <c r="AT367" s="17" t="s">
        <v>160</v>
      </c>
      <c r="AU367" s="17" t="s">
        <v>78</v>
      </c>
    </row>
    <row r="368" spans="2:65" s="12" customFormat="1">
      <c r="B368" s="150"/>
      <c r="D368" s="144" t="s">
        <v>164</v>
      </c>
      <c r="E368" s="151" t="s">
        <v>19</v>
      </c>
      <c r="F368" s="152" t="s">
        <v>165</v>
      </c>
      <c r="H368" s="151" t="s">
        <v>19</v>
      </c>
      <c r="I368" s="153"/>
      <c r="L368" s="150"/>
      <c r="M368" s="154"/>
      <c r="T368" s="155"/>
      <c r="AT368" s="151" t="s">
        <v>164</v>
      </c>
      <c r="AU368" s="151" t="s">
        <v>78</v>
      </c>
      <c r="AV368" s="12" t="s">
        <v>76</v>
      </c>
      <c r="AW368" s="12" t="s">
        <v>31</v>
      </c>
      <c r="AX368" s="12" t="s">
        <v>69</v>
      </c>
      <c r="AY368" s="151" t="s">
        <v>150</v>
      </c>
    </row>
    <row r="369" spans="2:65" s="13" customFormat="1">
      <c r="B369" s="156"/>
      <c r="D369" s="144" t="s">
        <v>164</v>
      </c>
      <c r="E369" s="157" t="s">
        <v>19</v>
      </c>
      <c r="F369" s="158" t="s">
        <v>302</v>
      </c>
      <c r="H369" s="159">
        <v>17</v>
      </c>
      <c r="I369" s="160"/>
      <c r="L369" s="156"/>
      <c r="M369" s="161"/>
      <c r="T369" s="162"/>
      <c r="AT369" s="157" t="s">
        <v>164</v>
      </c>
      <c r="AU369" s="157" t="s">
        <v>78</v>
      </c>
      <c r="AV369" s="13" t="s">
        <v>78</v>
      </c>
      <c r="AW369" s="13" t="s">
        <v>31</v>
      </c>
      <c r="AX369" s="13" t="s">
        <v>76</v>
      </c>
      <c r="AY369" s="157" t="s">
        <v>150</v>
      </c>
    </row>
    <row r="370" spans="2:65" s="1" customFormat="1" ht="16.5" customHeight="1">
      <c r="B370" s="32"/>
      <c r="C370" s="131" t="s">
        <v>1106</v>
      </c>
      <c r="D370" s="131" t="s">
        <v>153</v>
      </c>
      <c r="E370" s="132" t="s">
        <v>1531</v>
      </c>
      <c r="F370" s="133" t="s">
        <v>1532</v>
      </c>
      <c r="G370" s="134" t="s">
        <v>412</v>
      </c>
      <c r="H370" s="135">
        <v>16</v>
      </c>
      <c r="I370" s="136"/>
      <c r="J370" s="137">
        <f>ROUND(I370*H370,2)</f>
        <v>0</v>
      </c>
      <c r="K370" s="133" t="s">
        <v>19</v>
      </c>
      <c r="L370" s="32"/>
      <c r="M370" s="138" t="s">
        <v>19</v>
      </c>
      <c r="N370" s="139" t="s">
        <v>40</v>
      </c>
      <c r="P370" s="140">
        <f>O370*H370</f>
        <v>0</v>
      </c>
      <c r="Q370" s="140">
        <v>0</v>
      </c>
      <c r="R370" s="140">
        <f>Q370*H370</f>
        <v>0</v>
      </c>
      <c r="S370" s="140">
        <v>0</v>
      </c>
      <c r="T370" s="141">
        <f>S370*H370</f>
        <v>0</v>
      </c>
      <c r="AR370" s="142" t="s">
        <v>289</v>
      </c>
      <c r="AT370" s="142" t="s">
        <v>153</v>
      </c>
      <c r="AU370" s="142" t="s">
        <v>78</v>
      </c>
      <c r="AY370" s="17" t="s">
        <v>150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7" t="s">
        <v>76</v>
      </c>
      <c r="BK370" s="143">
        <f>ROUND(I370*H370,2)</f>
        <v>0</v>
      </c>
      <c r="BL370" s="17" t="s">
        <v>289</v>
      </c>
      <c r="BM370" s="142" t="s">
        <v>1533</v>
      </c>
    </row>
    <row r="371" spans="2:65" s="1" customFormat="1">
      <c r="B371" s="32"/>
      <c r="D371" s="144" t="s">
        <v>160</v>
      </c>
      <c r="F371" s="145" t="s">
        <v>1534</v>
      </c>
      <c r="I371" s="146"/>
      <c r="L371" s="32"/>
      <c r="M371" s="147"/>
      <c r="T371" s="53"/>
      <c r="AT371" s="17" t="s">
        <v>160</v>
      </c>
      <c r="AU371" s="17" t="s">
        <v>78</v>
      </c>
    </row>
    <row r="372" spans="2:65" s="12" customFormat="1">
      <c r="B372" s="150"/>
      <c r="D372" s="144" t="s">
        <v>164</v>
      </c>
      <c r="E372" s="151" t="s">
        <v>19</v>
      </c>
      <c r="F372" s="152" t="s">
        <v>165</v>
      </c>
      <c r="H372" s="151" t="s">
        <v>19</v>
      </c>
      <c r="I372" s="153"/>
      <c r="L372" s="150"/>
      <c r="M372" s="154"/>
      <c r="T372" s="155"/>
      <c r="AT372" s="151" t="s">
        <v>164</v>
      </c>
      <c r="AU372" s="151" t="s">
        <v>78</v>
      </c>
      <c r="AV372" s="12" t="s">
        <v>76</v>
      </c>
      <c r="AW372" s="12" t="s">
        <v>31</v>
      </c>
      <c r="AX372" s="12" t="s">
        <v>69</v>
      </c>
      <c r="AY372" s="151" t="s">
        <v>150</v>
      </c>
    </row>
    <row r="373" spans="2:65" s="13" customFormat="1">
      <c r="B373" s="156"/>
      <c r="D373" s="144" t="s">
        <v>164</v>
      </c>
      <c r="E373" s="157" t="s">
        <v>19</v>
      </c>
      <c r="F373" s="158" t="s">
        <v>289</v>
      </c>
      <c r="H373" s="159">
        <v>16</v>
      </c>
      <c r="I373" s="160"/>
      <c r="L373" s="156"/>
      <c r="M373" s="161"/>
      <c r="T373" s="162"/>
      <c r="AT373" s="157" t="s">
        <v>164</v>
      </c>
      <c r="AU373" s="157" t="s">
        <v>78</v>
      </c>
      <c r="AV373" s="13" t="s">
        <v>78</v>
      </c>
      <c r="AW373" s="13" t="s">
        <v>31</v>
      </c>
      <c r="AX373" s="13" t="s">
        <v>76</v>
      </c>
      <c r="AY373" s="157" t="s">
        <v>150</v>
      </c>
    </row>
    <row r="374" spans="2:65" s="1" customFormat="1" ht="16.5" customHeight="1">
      <c r="B374" s="32"/>
      <c r="C374" s="131" t="s">
        <v>1115</v>
      </c>
      <c r="D374" s="131" t="s">
        <v>153</v>
      </c>
      <c r="E374" s="132" t="s">
        <v>1535</v>
      </c>
      <c r="F374" s="133" t="s">
        <v>1536</v>
      </c>
      <c r="G374" s="134" t="s">
        <v>1452</v>
      </c>
      <c r="H374" s="135">
        <v>1</v>
      </c>
      <c r="I374" s="136"/>
      <c r="J374" s="137">
        <f>ROUND(I374*H374,2)</f>
        <v>0</v>
      </c>
      <c r="K374" s="133" t="s">
        <v>19</v>
      </c>
      <c r="L374" s="32"/>
      <c r="M374" s="138" t="s">
        <v>19</v>
      </c>
      <c r="N374" s="139" t="s">
        <v>40</v>
      </c>
      <c r="P374" s="140">
        <f>O374*H374</f>
        <v>0</v>
      </c>
      <c r="Q374" s="140">
        <v>0</v>
      </c>
      <c r="R374" s="140">
        <f>Q374*H374</f>
        <v>0</v>
      </c>
      <c r="S374" s="140">
        <v>0</v>
      </c>
      <c r="T374" s="141">
        <f>S374*H374</f>
        <v>0</v>
      </c>
      <c r="AR374" s="142" t="s">
        <v>289</v>
      </c>
      <c r="AT374" s="142" t="s">
        <v>153</v>
      </c>
      <c r="AU374" s="142" t="s">
        <v>78</v>
      </c>
      <c r="AY374" s="17" t="s">
        <v>150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7" t="s">
        <v>76</v>
      </c>
      <c r="BK374" s="143">
        <f>ROUND(I374*H374,2)</f>
        <v>0</v>
      </c>
      <c r="BL374" s="17" t="s">
        <v>289</v>
      </c>
      <c r="BM374" s="142" t="s">
        <v>1537</v>
      </c>
    </row>
    <row r="375" spans="2:65" s="1" customFormat="1">
      <c r="B375" s="32"/>
      <c r="D375" s="144" t="s">
        <v>160</v>
      </c>
      <c r="F375" s="145" t="s">
        <v>1538</v>
      </c>
      <c r="I375" s="146"/>
      <c r="L375" s="32"/>
      <c r="M375" s="147"/>
      <c r="T375" s="53"/>
      <c r="AT375" s="17" t="s">
        <v>160</v>
      </c>
      <c r="AU375" s="17" t="s">
        <v>78</v>
      </c>
    </row>
    <row r="376" spans="2:65" s="12" customFormat="1">
      <c r="B376" s="150"/>
      <c r="D376" s="144" t="s">
        <v>164</v>
      </c>
      <c r="E376" s="151" t="s">
        <v>19</v>
      </c>
      <c r="F376" s="152" t="s">
        <v>165</v>
      </c>
      <c r="H376" s="151" t="s">
        <v>19</v>
      </c>
      <c r="I376" s="153"/>
      <c r="L376" s="150"/>
      <c r="M376" s="154"/>
      <c r="T376" s="155"/>
      <c r="AT376" s="151" t="s">
        <v>164</v>
      </c>
      <c r="AU376" s="151" t="s">
        <v>78</v>
      </c>
      <c r="AV376" s="12" t="s">
        <v>76</v>
      </c>
      <c r="AW376" s="12" t="s">
        <v>31</v>
      </c>
      <c r="AX376" s="12" t="s">
        <v>69</v>
      </c>
      <c r="AY376" s="151" t="s">
        <v>150</v>
      </c>
    </row>
    <row r="377" spans="2:65" s="13" customFormat="1">
      <c r="B377" s="156"/>
      <c r="D377" s="144" t="s">
        <v>164</v>
      </c>
      <c r="E377" s="157" t="s">
        <v>19</v>
      </c>
      <c r="F377" s="158" t="s">
        <v>76</v>
      </c>
      <c r="H377" s="159">
        <v>1</v>
      </c>
      <c r="I377" s="160"/>
      <c r="L377" s="156"/>
      <c r="M377" s="161"/>
      <c r="T377" s="162"/>
      <c r="AT377" s="157" t="s">
        <v>164</v>
      </c>
      <c r="AU377" s="157" t="s">
        <v>78</v>
      </c>
      <c r="AV377" s="13" t="s">
        <v>78</v>
      </c>
      <c r="AW377" s="13" t="s">
        <v>31</v>
      </c>
      <c r="AX377" s="13" t="s">
        <v>76</v>
      </c>
      <c r="AY377" s="157" t="s">
        <v>150</v>
      </c>
    </row>
    <row r="378" spans="2:65" s="1" customFormat="1" ht="16.5" customHeight="1">
      <c r="B378" s="32"/>
      <c r="C378" s="131" t="s">
        <v>1120</v>
      </c>
      <c r="D378" s="131" t="s">
        <v>153</v>
      </c>
      <c r="E378" s="132" t="s">
        <v>1539</v>
      </c>
      <c r="F378" s="133" t="s">
        <v>1540</v>
      </c>
      <c r="G378" s="134" t="s">
        <v>412</v>
      </c>
      <c r="H378" s="135">
        <v>18</v>
      </c>
      <c r="I378" s="136"/>
      <c r="J378" s="137">
        <f>ROUND(I378*H378,2)</f>
        <v>0</v>
      </c>
      <c r="K378" s="133" t="s">
        <v>19</v>
      </c>
      <c r="L378" s="32"/>
      <c r="M378" s="138" t="s">
        <v>19</v>
      </c>
      <c r="N378" s="139" t="s">
        <v>40</v>
      </c>
      <c r="P378" s="140">
        <f>O378*H378</f>
        <v>0</v>
      </c>
      <c r="Q378" s="140">
        <v>0</v>
      </c>
      <c r="R378" s="140">
        <f>Q378*H378</f>
        <v>0</v>
      </c>
      <c r="S378" s="140">
        <v>0</v>
      </c>
      <c r="T378" s="141">
        <f>S378*H378</f>
        <v>0</v>
      </c>
      <c r="AR378" s="142" t="s">
        <v>289</v>
      </c>
      <c r="AT378" s="142" t="s">
        <v>153</v>
      </c>
      <c r="AU378" s="142" t="s">
        <v>78</v>
      </c>
      <c r="AY378" s="17" t="s">
        <v>150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7" t="s">
        <v>76</v>
      </c>
      <c r="BK378" s="143">
        <f>ROUND(I378*H378,2)</f>
        <v>0</v>
      </c>
      <c r="BL378" s="17" t="s">
        <v>289</v>
      </c>
      <c r="BM378" s="142" t="s">
        <v>1541</v>
      </c>
    </row>
    <row r="379" spans="2:65" s="1" customFormat="1">
      <c r="B379" s="32"/>
      <c r="D379" s="144" t="s">
        <v>160</v>
      </c>
      <c r="F379" s="145" t="s">
        <v>1542</v>
      </c>
      <c r="I379" s="146"/>
      <c r="L379" s="32"/>
      <c r="M379" s="147"/>
      <c r="T379" s="53"/>
      <c r="AT379" s="17" t="s">
        <v>160</v>
      </c>
      <c r="AU379" s="17" t="s">
        <v>78</v>
      </c>
    </row>
    <row r="380" spans="2:65" s="12" customFormat="1">
      <c r="B380" s="150"/>
      <c r="D380" s="144" t="s">
        <v>164</v>
      </c>
      <c r="E380" s="151" t="s">
        <v>19</v>
      </c>
      <c r="F380" s="152" t="s">
        <v>165</v>
      </c>
      <c r="H380" s="151" t="s">
        <v>19</v>
      </c>
      <c r="I380" s="153"/>
      <c r="L380" s="150"/>
      <c r="M380" s="154"/>
      <c r="T380" s="155"/>
      <c r="AT380" s="151" t="s">
        <v>164</v>
      </c>
      <c r="AU380" s="151" t="s">
        <v>78</v>
      </c>
      <c r="AV380" s="12" t="s">
        <v>76</v>
      </c>
      <c r="AW380" s="12" t="s">
        <v>31</v>
      </c>
      <c r="AX380" s="12" t="s">
        <v>69</v>
      </c>
      <c r="AY380" s="151" t="s">
        <v>150</v>
      </c>
    </row>
    <row r="381" spans="2:65" s="13" customFormat="1">
      <c r="B381" s="156"/>
      <c r="D381" s="144" t="s">
        <v>164</v>
      </c>
      <c r="E381" s="157" t="s">
        <v>19</v>
      </c>
      <c r="F381" s="158" t="s">
        <v>310</v>
      </c>
      <c r="H381" s="159">
        <v>18</v>
      </c>
      <c r="I381" s="160"/>
      <c r="L381" s="156"/>
      <c r="M381" s="161"/>
      <c r="T381" s="162"/>
      <c r="AT381" s="157" t="s">
        <v>164</v>
      </c>
      <c r="AU381" s="157" t="s">
        <v>78</v>
      </c>
      <c r="AV381" s="13" t="s">
        <v>78</v>
      </c>
      <c r="AW381" s="13" t="s">
        <v>31</v>
      </c>
      <c r="AX381" s="13" t="s">
        <v>76</v>
      </c>
      <c r="AY381" s="157" t="s">
        <v>150</v>
      </c>
    </row>
    <row r="382" spans="2:65" s="1" customFormat="1" ht="16.5" customHeight="1">
      <c r="B382" s="32"/>
      <c r="C382" s="131" t="s">
        <v>1127</v>
      </c>
      <c r="D382" s="131" t="s">
        <v>153</v>
      </c>
      <c r="E382" s="132" t="s">
        <v>1543</v>
      </c>
      <c r="F382" s="133" t="s">
        <v>1544</v>
      </c>
      <c r="G382" s="134" t="s">
        <v>412</v>
      </c>
      <c r="H382" s="135">
        <v>30</v>
      </c>
      <c r="I382" s="136"/>
      <c r="J382" s="137">
        <f>ROUND(I382*H382,2)</f>
        <v>0</v>
      </c>
      <c r="K382" s="133" t="s">
        <v>19</v>
      </c>
      <c r="L382" s="32"/>
      <c r="M382" s="138" t="s">
        <v>19</v>
      </c>
      <c r="N382" s="139" t="s">
        <v>40</v>
      </c>
      <c r="P382" s="140">
        <f>O382*H382</f>
        <v>0</v>
      </c>
      <c r="Q382" s="140">
        <v>0</v>
      </c>
      <c r="R382" s="140">
        <f>Q382*H382</f>
        <v>0</v>
      </c>
      <c r="S382" s="140">
        <v>0</v>
      </c>
      <c r="T382" s="141">
        <f>S382*H382</f>
        <v>0</v>
      </c>
      <c r="AR382" s="142" t="s">
        <v>289</v>
      </c>
      <c r="AT382" s="142" t="s">
        <v>153</v>
      </c>
      <c r="AU382" s="142" t="s">
        <v>78</v>
      </c>
      <c r="AY382" s="17" t="s">
        <v>150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7" t="s">
        <v>76</v>
      </c>
      <c r="BK382" s="143">
        <f>ROUND(I382*H382,2)</f>
        <v>0</v>
      </c>
      <c r="BL382" s="17" t="s">
        <v>289</v>
      </c>
      <c r="BM382" s="142" t="s">
        <v>1545</v>
      </c>
    </row>
    <row r="383" spans="2:65" s="1" customFormat="1">
      <c r="B383" s="32"/>
      <c r="D383" s="144" t="s">
        <v>160</v>
      </c>
      <c r="F383" s="145" t="s">
        <v>1546</v>
      </c>
      <c r="I383" s="146"/>
      <c r="L383" s="32"/>
      <c r="M383" s="147"/>
      <c r="T383" s="53"/>
      <c r="AT383" s="17" t="s">
        <v>160</v>
      </c>
      <c r="AU383" s="17" t="s">
        <v>78</v>
      </c>
    </row>
    <row r="384" spans="2:65" s="12" customFormat="1">
      <c r="B384" s="150"/>
      <c r="D384" s="144" t="s">
        <v>164</v>
      </c>
      <c r="E384" s="151" t="s">
        <v>19</v>
      </c>
      <c r="F384" s="152" t="s">
        <v>165</v>
      </c>
      <c r="H384" s="151" t="s">
        <v>19</v>
      </c>
      <c r="I384" s="153"/>
      <c r="L384" s="150"/>
      <c r="M384" s="154"/>
      <c r="T384" s="155"/>
      <c r="AT384" s="151" t="s">
        <v>164</v>
      </c>
      <c r="AU384" s="151" t="s">
        <v>78</v>
      </c>
      <c r="AV384" s="12" t="s">
        <v>76</v>
      </c>
      <c r="AW384" s="12" t="s">
        <v>31</v>
      </c>
      <c r="AX384" s="12" t="s">
        <v>69</v>
      </c>
      <c r="AY384" s="151" t="s">
        <v>150</v>
      </c>
    </row>
    <row r="385" spans="2:65" s="13" customFormat="1">
      <c r="B385" s="156"/>
      <c r="D385" s="144" t="s">
        <v>164</v>
      </c>
      <c r="E385" s="157" t="s">
        <v>19</v>
      </c>
      <c r="F385" s="158" t="s">
        <v>444</v>
      </c>
      <c r="H385" s="159">
        <v>30</v>
      </c>
      <c r="I385" s="160"/>
      <c r="L385" s="156"/>
      <c r="M385" s="161"/>
      <c r="T385" s="162"/>
      <c r="AT385" s="157" t="s">
        <v>164</v>
      </c>
      <c r="AU385" s="157" t="s">
        <v>78</v>
      </c>
      <c r="AV385" s="13" t="s">
        <v>78</v>
      </c>
      <c r="AW385" s="13" t="s">
        <v>31</v>
      </c>
      <c r="AX385" s="13" t="s">
        <v>76</v>
      </c>
      <c r="AY385" s="157" t="s">
        <v>150</v>
      </c>
    </row>
    <row r="386" spans="2:65" s="1" customFormat="1" ht="16.5" customHeight="1">
      <c r="B386" s="32"/>
      <c r="C386" s="131" t="s">
        <v>1136</v>
      </c>
      <c r="D386" s="131" t="s">
        <v>153</v>
      </c>
      <c r="E386" s="132" t="s">
        <v>1547</v>
      </c>
      <c r="F386" s="133" t="s">
        <v>1548</v>
      </c>
      <c r="G386" s="134" t="s">
        <v>412</v>
      </c>
      <c r="H386" s="135">
        <v>26</v>
      </c>
      <c r="I386" s="136"/>
      <c r="J386" s="137">
        <f>ROUND(I386*H386,2)</f>
        <v>0</v>
      </c>
      <c r="K386" s="133" t="s">
        <v>19</v>
      </c>
      <c r="L386" s="32"/>
      <c r="M386" s="138" t="s">
        <v>19</v>
      </c>
      <c r="N386" s="139" t="s">
        <v>40</v>
      </c>
      <c r="P386" s="140">
        <f>O386*H386</f>
        <v>0</v>
      </c>
      <c r="Q386" s="140">
        <v>0</v>
      </c>
      <c r="R386" s="140">
        <f>Q386*H386</f>
        <v>0</v>
      </c>
      <c r="S386" s="140">
        <v>0</v>
      </c>
      <c r="T386" s="141">
        <f>S386*H386</f>
        <v>0</v>
      </c>
      <c r="AR386" s="142" t="s">
        <v>289</v>
      </c>
      <c r="AT386" s="142" t="s">
        <v>153</v>
      </c>
      <c r="AU386" s="142" t="s">
        <v>78</v>
      </c>
      <c r="AY386" s="17" t="s">
        <v>150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7" t="s">
        <v>76</v>
      </c>
      <c r="BK386" s="143">
        <f>ROUND(I386*H386,2)</f>
        <v>0</v>
      </c>
      <c r="BL386" s="17" t="s">
        <v>289</v>
      </c>
      <c r="BM386" s="142" t="s">
        <v>1549</v>
      </c>
    </row>
    <row r="387" spans="2:65" s="1" customFormat="1">
      <c r="B387" s="32"/>
      <c r="D387" s="144" t="s">
        <v>160</v>
      </c>
      <c r="F387" s="145" t="s">
        <v>1550</v>
      </c>
      <c r="I387" s="146"/>
      <c r="L387" s="32"/>
      <c r="M387" s="147"/>
      <c r="T387" s="53"/>
      <c r="AT387" s="17" t="s">
        <v>160</v>
      </c>
      <c r="AU387" s="17" t="s">
        <v>78</v>
      </c>
    </row>
    <row r="388" spans="2:65" s="12" customFormat="1">
      <c r="B388" s="150"/>
      <c r="D388" s="144" t="s">
        <v>164</v>
      </c>
      <c r="E388" s="151" t="s">
        <v>19</v>
      </c>
      <c r="F388" s="152" t="s">
        <v>165</v>
      </c>
      <c r="H388" s="151" t="s">
        <v>19</v>
      </c>
      <c r="I388" s="153"/>
      <c r="L388" s="150"/>
      <c r="M388" s="154"/>
      <c r="T388" s="155"/>
      <c r="AT388" s="151" t="s">
        <v>164</v>
      </c>
      <c r="AU388" s="151" t="s">
        <v>78</v>
      </c>
      <c r="AV388" s="12" t="s">
        <v>76</v>
      </c>
      <c r="AW388" s="12" t="s">
        <v>31</v>
      </c>
      <c r="AX388" s="12" t="s">
        <v>69</v>
      </c>
      <c r="AY388" s="151" t="s">
        <v>150</v>
      </c>
    </row>
    <row r="389" spans="2:65" s="13" customFormat="1">
      <c r="B389" s="156"/>
      <c r="D389" s="144" t="s">
        <v>164</v>
      </c>
      <c r="E389" s="157" t="s">
        <v>19</v>
      </c>
      <c r="F389" s="158" t="s">
        <v>418</v>
      </c>
      <c r="H389" s="159">
        <v>26</v>
      </c>
      <c r="I389" s="160"/>
      <c r="L389" s="156"/>
      <c r="M389" s="161"/>
      <c r="T389" s="162"/>
      <c r="AT389" s="157" t="s">
        <v>164</v>
      </c>
      <c r="AU389" s="157" t="s">
        <v>78</v>
      </c>
      <c r="AV389" s="13" t="s">
        <v>78</v>
      </c>
      <c r="AW389" s="13" t="s">
        <v>31</v>
      </c>
      <c r="AX389" s="13" t="s">
        <v>76</v>
      </c>
      <c r="AY389" s="157" t="s">
        <v>150</v>
      </c>
    </row>
    <row r="390" spans="2:65" s="1" customFormat="1" ht="16.5" customHeight="1">
      <c r="B390" s="32"/>
      <c r="C390" s="131" t="s">
        <v>1143</v>
      </c>
      <c r="D390" s="131" t="s">
        <v>153</v>
      </c>
      <c r="E390" s="132" t="s">
        <v>1551</v>
      </c>
      <c r="F390" s="133" t="s">
        <v>1552</v>
      </c>
      <c r="G390" s="134" t="s">
        <v>412</v>
      </c>
      <c r="H390" s="135">
        <v>3.5</v>
      </c>
      <c r="I390" s="136"/>
      <c r="J390" s="137">
        <f>ROUND(I390*H390,2)</f>
        <v>0</v>
      </c>
      <c r="K390" s="133" t="s">
        <v>19</v>
      </c>
      <c r="L390" s="32"/>
      <c r="M390" s="138" t="s">
        <v>19</v>
      </c>
      <c r="N390" s="139" t="s">
        <v>40</v>
      </c>
      <c r="P390" s="140">
        <f>O390*H390</f>
        <v>0</v>
      </c>
      <c r="Q390" s="140">
        <v>0</v>
      </c>
      <c r="R390" s="140">
        <f>Q390*H390</f>
        <v>0</v>
      </c>
      <c r="S390" s="140">
        <v>0</v>
      </c>
      <c r="T390" s="141">
        <f>S390*H390</f>
        <v>0</v>
      </c>
      <c r="AR390" s="142" t="s">
        <v>289</v>
      </c>
      <c r="AT390" s="142" t="s">
        <v>153</v>
      </c>
      <c r="AU390" s="142" t="s">
        <v>78</v>
      </c>
      <c r="AY390" s="17" t="s">
        <v>150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7" t="s">
        <v>76</v>
      </c>
      <c r="BK390" s="143">
        <f>ROUND(I390*H390,2)</f>
        <v>0</v>
      </c>
      <c r="BL390" s="17" t="s">
        <v>289</v>
      </c>
      <c r="BM390" s="142" t="s">
        <v>1553</v>
      </c>
    </row>
    <row r="391" spans="2:65" s="1" customFormat="1">
      <c r="B391" s="32"/>
      <c r="D391" s="144" t="s">
        <v>160</v>
      </c>
      <c r="F391" s="145" t="s">
        <v>1554</v>
      </c>
      <c r="I391" s="146"/>
      <c r="L391" s="32"/>
      <c r="M391" s="147"/>
      <c r="T391" s="53"/>
      <c r="AT391" s="17" t="s">
        <v>160</v>
      </c>
      <c r="AU391" s="17" t="s">
        <v>78</v>
      </c>
    </row>
    <row r="392" spans="2:65" s="12" customFormat="1">
      <c r="B392" s="150"/>
      <c r="D392" s="144" t="s">
        <v>164</v>
      </c>
      <c r="E392" s="151" t="s">
        <v>19</v>
      </c>
      <c r="F392" s="152" t="s">
        <v>165</v>
      </c>
      <c r="H392" s="151" t="s">
        <v>19</v>
      </c>
      <c r="I392" s="153"/>
      <c r="L392" s="150"/>
      <c r="M392" s="154"/>
      <c r="T392" s="155"/>
      <c r="AT392" s="151" t="s">
        <v>164</v>
      </c>
      <c r="AU392" s="151" t="s">
        <v>78</v>
      </c>
      <c r="AV392" s="12" t="s">
        <v>76</v>
      </c>
      <c r="AW392" s="12" t="s">
        <v>31</v>
      </c>
      <c r="AX392" s="12" t="s">
        <v>69</v>
      </c>
      <c r="AY392" s="151" t="s">
        <v>150</v>
      </c>
    </row>
    <row r="393" spans="2:65" s="13" customFormat="1">
      <c r="B393" s="156"/>
      <c r="D393" s="144" t="s">
        <v>164</v>
      </c>
      <c r="E393" s="157" t="s">
        <v>19</v>
      </c>
      <c r="F393" s="158" t="s">
        <v>1555</v>
      </c>
      <c r="H393" s="159">
        <v>3.5</v>
      </c>
      <c r="I393" s="160"/>
      <c r="L393" s="156"/>
      <c r="M393" s="161"/>
      <c r="T393" s="162"/>
      <c r="AT393" s="157" t="s">
        <v>164</v>
      </c>
      <c r="AU393" s="157" t="s">
        <v>78</v>
      </c>
      <c r="AV393" s="13" t="s">
        <v>78</v>
      </c>
      <c r="AW393" s="13" t="s">
        <v>31</v>
      </c>
      <c r="AX393" s="13" t="s">
        <v>76</v>
      </c>
      <c r="AY393" s="157" t="s">
        <v>150</v>
      </c>
    </row>
    <row r="394" spans="2:65" s="1" customFormat="1" ht="16.5" customHeight="1">
      <c r="B394" s="32"/>
      <c r="C394" s="131" t="s">
        <v>1153</v>
      </c>
      <c r="D394" s="131" t="s">
        <v>153</v>
      </c>
      <c r="E394" s="132" t="s">
        <v>1556</v>
      </c>
      <c r="F394" s="133" t="s">
        <v>1557</v>
      </c>
      <c r="G394" s="134" t="s">
        <v>412</v>
      </c>
      <c r="H394" s="135">
        <v>3.5</v>
      </c>
      <c r="I394" s="136"/>
      <c r="J394" s="137">
        <f>ROUND(I394*H394,2)</f>
        <v>0</v>
      </c>
      <c r="K394" s="133" t="s">
        <v>19</v>
      </c>
      <c r="L394" s="32"/>
      <c r="M394" s="138" t="s">
        <v>19</v>
      </c>
      <c r="N394" s="139" t="s">
        <v>40</v>
      </c>
      <c r="P394" s="140">
        <f>O394*H394</f>
        <v>0</v>
      </c>
      <c r="Q394" s="140">
        <v>0</v>
      </c>
      <c r="R394" s="140">
        <f>Q394*H394</f>
        <v>0</v>
      </c>
      <c r="S394" s="140">
        <v>0</v>
      </c>
      <c r="T394" s="141">
        <f>S394*H394</f>
        <v>0</v>
      </c>
      <c r="AR394" s="142" t="s">
        <v>289</v>
      </c>
      <c r="AT394" s="142" t="s">
        <v>153</v>
      </c>
      <c r="AU394" s="142" t="s">
        <v>78</v>
      </c>
      <c r="AY394" s="17" t="s">
        <v>150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7" t="s">
        <v>76</v>
      </c>
      <c r="BK394" s="143">
        <f>ROUND(I394*H394,2)</f>
        <v>0</v>
      </c>
      <c r="BL394" s="17" t="s">
        <v>289</v>
      </c>
      <c r="BM394" s="142" t="s">
        <v>1558</v>
      </c>
    </row>
    <row r="395" spans="2:65" s="1" customFormat="1">
      <c r="B395" s="32"/>
      <c r="D395" s="144" t="s">
        <v>160</v>
      </c>
      <c r="F395" s="145" t="s">
        <v>1559</v>
      </c>
      <c r="I395" s="146"/>
      <c r="L395" s="32"/>
      <c r="M395" s="147"/>
      <c r="T395" s="53"/>
      <c r="AT395" s="17" t="s">
        <v>160</v>
      </c>
      <c r="AU395" s="17" t="s">
        <v>78</v>
      </c>
    </row>
    <row r="396" spans="2:65" s="12" customFormat="1">
      <c r="B396" s="150"/>
      <c r="D396" s="144" t="s">
        <v>164</v>
      </c>
      <c r="E396" s="151" t="s">
        <v>19</v>
      </c>
      <c r="F396" s="152" t="s">
        <v>165</v>
      </c>
      <c r="H396" s="151" t="s">
        <v>19</v>
      </c>
      <c r="I396" s="153"/>
      <c r="L396" s="150"/>
      <c r="M396" s="154"/>
      <c r="T396" s="155"/>
      <c r="AT396" s="151" t="s">
        <v>164</v>
      </c>
      <c r="AU396" s="151" t="s">
        <v>78</v>
      </c>
      <c r="AV396" s="12" t="s">
        <v>76</v>
      </c>
      <c r="AW396" s="12" t="s">
        <v>31</v>
      </c>
      <c r="AX396" s="12" t="s">
        <v>69</v>
      </c>
      <c r="AY396" s="151" t="s">
        <v>150</v>
      </c>
    </row>
    <row r="397" spans="2:65" s="13" customFormat="1">
      <c r="B397" s="156"/>
      <c r="D397" s="144" t="s">
        <v>164</v>
      </c>
      <c r="E397" s="157" t="s">
        <v>19</v>
      </c>
      <c r="F397" s="158" t="s">
        <v>1555</v>
      </c>
      <c r="H397" s="159">
        <v>3.5</v>
      </c>
      <c r="I397" s="160"/>
      <c r="L397" s="156"/>
      <c r="M397" s="161"/>
      <c r="T397" s="162"/>
      <c r="AT397" s="157" t="s">
        <v>164</v>
      </c>
      <c r="AU397" s="157" t="s">
        <v>78</v>
      </c>
      <c r="AV397" s="13" t="s">
        <v>78</v>
      </c>
      <c r="AW397" s="13" t="s">
        <v>31</v>
      </c>
      <c r="AX397" s="13" t="s">
        <v>76</v>
      </c>
      <c r="AY397" s="157" t="s">
        <v>150</v>
      </c>
    </row>
    <row r="398" spans="2:65" s="1" customFormat="1" ht="16.5" customHeight="1">
      <c r="B398" s="32"/>
      <c r="C398" s="131" t="s">
        <v>1159</v>
      </c>
      <c r="D398" s="131" t="s">
        <v>153</v>
      </c>
      <c r="E398" s="132" t="s">
        <v>1560</v>
      </c>
      <c r="F398" s="133" t="s">
        <v>1561</v>
      </c>
      <c r="G398" s="134" t="s">
        <v>412</v>
      </c>
      <c r="H398" s="135">
        <v>3.2</v>
      </c>
      <c r="I398" s="136"/>
      <c r="J398" s="137">
        <f>ROUND(I398*H398,2)</f>
        <v>0</v>
      </c>
      <c r="K398" s="133" t="s">
        <v>19</v>
      </c>
      <c r="L398" s="32"/>
      <c r="M398" s="138" t="s">
        <v>19</v>
      </c>
      <c r="N398" s="139" t="s">
        <v>40</v>
      </c>
      <c r="P398" s="140">
        <f>O398*H398</f>
        <v>0</v>
      </c>
      <c r="Q398" s="140">
        <v>0</v>
      </c>
      <c r="R398" s="140">
        <f>Q398*H398</f>
        <v>0</v>
      </c>
      <c r="S398" s="140">
        <v>0</v>
      </c>
      <c r="T398" s="141">
        <f>S398*H398</f>
        <v>0</v>
      </c>
      <c r="AR398" s="142" t="s">
        <v>289</v>
      </c>
      <c r="AT398" s="142" t="s">
        <v>153</v>
      </c>
      <c r="AU398" s="142" t="s">
        <v>78</v>
      </c>
      <c r="AY398" s="17" t="s">
        <v>150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7" t="s">
        <v>76</v>
      </c>
      <c r="BK398" s="143">
        <f>ROUND(I398*H398,2)</f>
        <v>0</v>
      </c>
      <c r="BL398" s="17" t="s">
        <v>289</v>
      </c>
      <c r="BM398" s="142" t="s">
        <v>1562</v>
      </c>
    </row>
    <row r="399" spans="2:65" s="1" customFormat="1">
      <c r="B399" s="32"/>
      <c r="D399" s="144" t="s">
        <v>160</v>
      </c>
      <c r="F399" s="145" t="s">
        <v>1563</v>
      </c>
      <c r="I399" s="146"/>
      <c r="L399" s="32"/>
      <c r="M399" s="147"/>
      <c r="T399" s="53"/>
      <c r="AT399" s="17" t="s">
        <v>160</v>
      </c>
      <c r="AU399" s="17" t="s">
        <v>78</v>
      </c>
    </row>
    <row r="400" spans="2:65" s="12" customFormat="1">
      <c r="B400" s="150"/>
      <c r="D400" s="144" t="s">
        <v>164</v>
      </c>
      <c r="E400" s="151" t="s">
        <v>19</v>
      </c>
      <c r="F400" s="152" t="s">
        <v>165</v>
      </c>
      <c r="H400" s="151" t="s">
        <v>19</v>
      </c>
      <c r="I400" s="153"/>
      <c r="L400" s="150"/>
      <c r="M400" s="154"/>
      <c r="T400" s="155"/>
      <c r="AT400" s="151" t="s">
        <v>164</v>
      </c>
      <c r="AU400" s="151" t="s">
        <v>78</v>
      </c>
      <c r="AV400" s="12" t="s">
        <v>76</v>
      </c>
      <c r="AW400" s="12" t="s">
        <v>31</v>
      </c>
      <c r="AX400" s="12" t="s">
        <v>69</v>
      </c>
      <c r="AY400" s="151" t="s">
        <v>150</v>
      </c>
    </row>
    <row r="401" spans="2:65" s="13" customFormat="1">
      <c r="B401" s="156"/>
      <c r="D401" s="144" t="s">
        <v>164</v>
      </c>
      <c r="E401" s="157" t="s">
        <v>19</v>
      </c>
      <c r="F401" s="158" t="s">
        <v>1564</v>
      </c>
      <c r="H401" s="159">
        <v>3.2</v>
      </c>
      <c r="I401" s="160"/>
      <c r="L401" s="156"/>
      <c r="M401" s="161"/>
      <c r="T401" s="162"/>
      <c r="AT401" s="157" t="s">
        <v>164</v>
      </c>
      <c r="AU401" s="157" t="s">
        <v>78</v>
      </c>
      <c r="AV401" s="13" t="s">
        <v>78</v>
      </c>
      <c r="AW401" s="13" t="s">
        <v>31</v>
      </c>
      <c r="AX401" s="13" t="s">
        <v>76</v>
      </c>
      <c r="AY401" s="157" t="s">
        <v>150</v>
      </c>
    </row>
    <row r="402" spans="2:65" s="1" customFormat="1" ht="16.5" customHeight="1">
      <c r="B402" s="32"/>
      <c r="C402" s="131" t="s">
        <v>1169</v>
      </c>
      <c r="D402" s="131" t="s">
        <v>153</v>
      </c>
      <c r="E402" s="132" t="s">
        <v>1565</v>
      </c>
      <c r="F402" s="133" t="s">
        <v>1566</v>
      </c>
      <c r="G402" s="134" t="s">
        <v>1452</v>
      </c>
      <c r="H402" s="135">
        <v>2</v>
      </c>
      <c r="I402" s="136"/>
      <c r="J402" s="137">
        <f>ROUND(I402*H402,2)</f>
        <v>0</v>
      </c>
      <c r="K402" s="133" t="s">
        <v>19</v>
      </c>
      <c r="L402" s="32"/>
      <c r="M402" s="138" t="s">
        <v>19</v>
      </c>
      <c r="N402" s="139" t="s">
        <v>40</v>
      </c>
      <c r="P402" s="140">
        <f>O402*H402</f>
        <v>0</v>
      </c>
      <c r="Q402" s="140">
        <v>0</v>
      </c>
      <c r="R402" s="140">
        <f>Q402*H402</f>
        <v>0</v>
      </c>
      <c r="S402" s="140">
        <v>0</v>
      </c>
      <c r="T402" s="141">
        <f>S402*H402</f>
        <v>0</v>
      </c>
      <c r="AR402" s="142" t="s">
        <v>289</v>
      </c>
      <c r="AT402" s="142" t="s">
        <v>153</v>
      </c>
      <c r="AU402" s="142" t="s">
        <v>78</v>
      </c>
      <c r="AY402" s="17" t="s">
        <v>150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7" t="s">
        <v>76</v>
      </c>
      <c r="BK402" s="143">
        <f>ROUND(I402*H402,2)</f>
        <v>0</v>
      </c>
      <c r="BL402" s="17" t="s">
        <v>289</v>
      </c>
      <c r="BM402" s="142" t="s">
        <v>1567</v>
      </c>
    </row>
    <row r="403" spans="2:65" s="1" customFormat="1">
      <c r="B403" s="32"/>
      <c r="D403" s="144" t="s">
        <v>160</v>
      </c>
      <c r="F403" s="145" t="s">
        <v>1568</v>
      </c>
      <c r="I403" s="146"/>
      <c r="L403" s="32"/>
      <c r="M403" s="147"/>
      <c r="T403" s="53"/>
      <c r="AT403" s="17" t="s">
        <v>160</v>
      </c>
      <c r="AU403" s="17" t="s">
        <v>78</v>
      </c>
    </row>
    <row r="404" spans="2:65" s="12" customFormat="1">
      <c r="B404" s="150"/>
      <c r="D404" s="144" t="s">
        <v>164</v>
      </c>
      <c r="E404" s="151" t="s">
        <v>19</v>
      </c>
      <c r="F404" s="152" t="s">
        <v>165</v>
      </c>
      <c r="H404" s="151" t="s">
        <v>19</v>
      </c>
      <c r="I404" s="153"/>
      <c r="L404" s="150"/>
      <c r="M404" s="154"/>
      <c r="T404" s="155"/>
      <c r="AT404" s="151" t="s">
        <v>164</v>
      </c>
      <c r="AU404" s="151" t="s">
        <v>78</v>
      </c>
      <c r="AV404" s="12" t="s">
        <v>76</v>
      </c>
      <c r="AW404" s="12" t="s">
        <v>31</v>
      </c>
      <c r="AX404" s="12" t="s">
        <v>69</v>
      </c>
      <c r="AY404" s="151" t="s">
        <v>150</v>
      </c>
    </row>
    <row r="405" spans="2:65" s="13" customFormat="1">
      <c r="B405" s="156"/>
      <c r="D405" s="144" t="s">
        <v>164</v>
      </c>
      <c r="E405" s="157" t="s">
        <v>19</v>
      </c>
      <c r="F405" s="158" t="s">
        <v>78</v>
      </c>
      <c r="H405" s="159">
        <v>2</v>
      </c>
      <c r="I405" s="160"/>
      <c r="L405" s="156"/>
      <c r="M405" s="161"/>
      <c r="T405" s="162"/>
      <c r="AT405" s="157" t="s">
        <v>164</v>
      </c>
      <c r="AU405" s="157" t="s">
        <v>78</v>
      </c>
      <c r="AV405" s="13" t="s">
        <v>78</v>
      </c>
      <c r="AW405" s="13" t="s">
        <v>31</v>
      </c>
      <c r="AX405" s="13" t="s">
        <v>76</v>
      </c>
      <c r="AY405" s="157" t="s">
        <v>150</v>
      </c>
    </row>
    <row r="406" spans="2:65" s="1" customFormat="1" ht="16.5" customHeight="1">
      <c r="B406" s="32"/>
      <c r="C406" s="131" t="s">
        <v>1174</v>
      </c>
      <c r="D406" s="131" t="s">
        <v>153</v>
      </c>
      <c r="E406" s="132" t="s">
        <v>1569</v>
      </c>
      <c r="F406" s="133" t="s">
        <v>1570</v>
      </c>
      <c r="G406" s="134" t="s">
        <v>412</v>
      </c>
      <c r="H406" s="135">
        <v>38</v>
      </c>
      <c r="I406" s="136"/>
      <c r="J406" s="137">
        <f>ROUND(I406*H406,2)</f>
        <v>0</v>
      </c>
      <c r="K406" s="133" t="s">
        <v>19</v>
      </c>
      <c r="L406" s="32"/>
      <c r="M406" s="138" t="s">
        <v>19</v>
      </c>
      <c r="N406" s="139" t="s">
        <v>40</v>
      </c>
      <c r="P406" s="140">
        <f>O406*H406</f>
        <v>0</v>
      </c>
      <c r="Q406" s="140">
        <v>0</v>
      </c>
      <c r="R406" s="140">
        <f>Q406*H406</f>
        <v>0</v>
      </c>
      <c r="S406" s="140">
        <v>0</v>
      </c>
      <c r="T406" s="141">
        <f>S406*H406</f>
        <v>0</v>
      </c>
      <c r="AR406" s="142" t="s">
        <v>289</v>
      </c>
      <c r="AT406" s="142" t="s">
        <v>153</v>
      </c>
      <c r="AU406" s="142" t="s">
        <v>78</v>
      </c>
      <c r="AY406" s="17" t="s">
        <v>150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7" t="s">
        <v>76</v>
      </c>
      <c r="BK406" s="143">
        <f>ROUND(I406*H406,2)</f>
        <v>0</v>
      </c>
      <c r="BL406" s="17" t="s">
        <v>289</v>
      </c>
      <c r="BM406" s="142" t="s">
        <v>1571</v>
      </c>
    </row>
    <row r="407" spans="2:65" s="1" customFormat="1">
      <c r="B407" s="32"/>
      <c r="D407" s="144" t="s">
        <v>160</v>
      </c>
      <c r="F407" s="145" t="s">
        <v>1572</v>
      </c>
      <c r="I407" s="146"/>
      <c r="L407" s="32"/>
      <c r="M407" s="147"/>
      <c r="T407" s="53"/>
      <c r="AT407" s="17" t="s">
        <v>160</v>
      </c>
      <c r="AU407" s="17" t="s">
        <v>78</v>
      </c>
    </row>
    <row r="408" spans="2:65" s="12" customFormat="1">
      <c r="B408" s="150"/>
      <c r="D408" s="144" t="s">
        <v>164</v>
      </c>
      <c r="E408" s="151" t="s">
        <v>19</v>
      </c>
      <c r="F408" s="152" t="s">
        <v>165</v>
      </c>
      <c r="H408" s="151" t="s">
        <v>19</v>
      </c>
      <c r="I408" s="153"/>
      <c r="L408" s="150"/>
      <c r="M408" s="154"/>
      <c r="T408" s="155"/>
      <c r="AT408" s="151" t="s">
        <v>164</v>
      </c>
      <c r="AU408" s="151" t="s">
        <v>78</v>
      </c>
      <c r="AV408" s="12" t="s">
        <v>76</v>
      </c>
      <c r="AW408" s="12" t="s">
        <v>31</v>
      </c>
      <c r="AX408" s="12" t="s">
        <v>69</v>
      </c>
      <c r="AY408" s="151" t="s">
        <v>150</v>
      </c>
    </row>
    <row r="409" spans="2:65" s="13" customFormat="1">
      <c r="B409" s="156"/>
      <c r="D409" s="144" t="s">
        <v>164</v>
      </c>
      <c r="E409" s="157" t="s">
        <v>19</v>
      </c>
      <c r="F409" s="158" t="s">
        <v>508</v>
      </c>
      <c r="H409" s="159">
        <v>38</v>
      </c>
      <c r="I409" s="160"/>
      <c r="L409" s="156"/>
      <c r="M409" s="184"/>
      <c r="N409" s="185"/>
      <c r="O409" s="185"/>
      <c r="P409" s="185"/>
      <c r="Q409" s="185"/>
      <c r="R409" s="185"/>
      <c r="S409" s="185"/>
      <c r="T409" s="186"/>
      <c r="AT409" s="157" t="s">
        <v>164</v>
      </c>
      <c r="AU409" s="157" t="s">
        <v>78</v>
      </c>
      <c r="AV409" s="13" t="s">
        <v>78</v>
      </c>
      <c r="AW409" s="13" t="s">
        <v>31</v>
      </c>
      <c r="AX409" s="13" t="s">
        <v>76</v>
      </c>
      <c r="AY409" s="157" t="s">
        <v>150</v>
      </c>
    </row>
    <row r="410" spans="2:65" s="1" customFormat="1" ht="6.95" customHeight="1">
      <c r="B410" s="41"/>
      <c r="C410" s="42"/>
      <c r="D410" s="42"/>
      <c r="E410" s="42"/>
      <c r="F410" s="42"/>
      <c r="G410" s="42"/>
      <c r="H410" s="42"/>
      <c r="I410" s="42"/>
      <c r="J410" s="42"/>
      <c r="K410" s="42"/>
      <c r="L410" s="32"/>
    </row>
  </sheetData>
  <sheetProtection algorithmName="SHA-512" hashValue="MJJ0rIZhwTPbX7B0XQW/+qCnVakGGL5VVOELB0YOHRxMLQgOM+dg/qn3SAwRXTMJA5ombyV5NDF8zI1emyCQRQ==" saltValue="CqFB0t+9+67sjgHYTWjj6Zg02X8QEs8ha7St+dfXTEGz0yoZp6AKYaYZnCgrDRNPtRTUOUszZmhvMCMqS1XK1w==" spinCount="100000" sheet="1" objects="1" scenarios="1" formatColumns="0" formatRows="0" autoFilter="0"/>
  <autoFilter ref="C89:K409" xr:uid="{00000000-0009-0000-0000-000003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5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 ht="12" customHeight="1">
      <c r="B8" s="20"/>
      <c r="D8" s="27" t="s">
        <v>116</v>
      </c>
      <c r="L8" s="20"/>
    </row>
    <row r="9" spans="2:46" s="1" customFormat="1" ht="16.5" customHeight="1">
      <c r="B9" s="32"/>
      <c r="E9" s="280" t="s">
        <v>117</v>
      </c>
      <c r="F9" s="282"/>
      <c r="G9" s="282"/>
      <c r="H9" s="282"/>
      <c r="L9" s="32"/>
    </row>
    <row r="10" spans="2:46" s="1" customFormat="1" ht="12" customHeight="1">
      <c r="B10" s="32"/>
      <c r="D10" s="27" t="s">
        <v>118</v>
      </c>
      <c r="L10" s="32"/>
    </row>
    <row r="11" spans="2:46" s="1" customFormat="1" ht="16.5" customHeight="1">
      <c r="B11" s="32"/>
      <c r="E11" s="244" t="s">
        <v>1573</v>
      </c>
      <c r="F11" s="282"/>
      <c r="G11" s="282"/>
      <c r="H11" s="2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27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83" t="str">
        <f>'Rekapitulace stavby'!E14</f>
        <v>Vyplň údaj</v>
      </c>
      <c r="F20" s="250"/>
      <c r="G20" s="250"/>
      <c r="H20" s="250"/>
      <c r="I20" s="27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27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33</v>
      </c>
      <c r="L28" s="32"/>
    </row>
    <row r="29" spans="2:12" s="7" customFormat="1" ht="16.5" customHeight="1">
      <c r="B29" s="91"/>
      <c r="E29" s="254" t="s">
        <v>19</v>
      </c>
      <c r="F29" s="254"/>
      <c r="G29" s="254"/>
      <c r="H29" s="254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35</v>
      </c>
      <c r="J32" s="63">
        <f>ROUND(J91,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37</v>
      </c>
      <c r="I34" s="35" t="s">
        <v>36</v>
      </c>
      <c r="J34" s="35" t="s">
        <v>38</v>
      </c>
      <c r="L34" s="32"/>
    </row>
    <row r="35" spans="2:12" s="1" customFormat="1" ht="14.45" customHeight="1">
      <c r="B35" s="32"/>
      <c r="D35" s="52" t="s">
        <v>39</v>
      </c>
      <c r="E35" s="27" t="s">
        <v>40</v>
      </c>
      <c r="F35" s="83">
        <f>ROUND((SUM(BE91:BE525)),  2)</f>
        <v>0</v>
      </c>
      <c r="I35" s="93">
        <v>0.21</v>
      </c>
      <c r="J35" s="83">
        <f>ROUND(((SUM(BE91:BE525))*I35),  2)</f>
        <v>0</v>
      </c>
      <c r="L35" s="32"/>
    </row>
    <row r="36" spans="2:12" s="1" customFormat="1" ht="14.45" customHeight="1">
      <c r="B36" s="32"/>
      <c r="E36" s="27" t="s">
        <v>41</v>
      </c>
      <c r="F36" s="83">
        <f>ROUND((SUM(BF91:BF525)),  2)</f>
        <v>0</v>
      </c>
      <c r="I36" s="93">
        <v>0.12</v>
      </c>
      <c r="J36" s="83">
        <f>ROUND(((SUM(BF91:BF525))*I36),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83">
        <f>ROUND((SUM(BG91:BG525)),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83">
        <f>ROUND((SUM(BH91:BH525)),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83">
        <f>ROUND((SUM(BI91:BI525)),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45</v>
      </c>
      <c r="E41" s="54"/>
      <c r="F41" s="54"/>
      <c r="G41" s="96" t="s">
        <v>46</v>
      </c>
      <c r="H41" s="97" t="s">
        <v>47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120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280" t="str">
        <f>E7</f>
        <v>FN Brno - Rekonstrukce kliniky dětských infekčních nemocí a energeticky úsporná opatření objektu S</v>
      </c>
      <c r="F50" s="281"/>
      <c r="G50" s="281"/>
      <c r="H50" s="281"/>
      <c r="L50" s="32"/>
    </row>
    <row r="51" spans="2:47" ht="12" customHeight="1">
      <c r="B51" s="20"/>
      <c r="C51" s="27" t="s">
        <v>116</v>
      </c>
      <c r="L51" s="20"/>
    </row>
    <row r="52" spans="2:47" s="1" customFormat="1" ht="16.5" customHeight="1">
      <c r="B52" s="32"/>
      <c r="E52" s="280" t="s">
        <v>117</v>
      </c>
      <c r="F52" s="282"/>
      <c r="G52" s="282"/>
      <c r="H52" s="282"/>
      <c r="L52" s="32"/>
    </row>
    <row r="53" spans="2:47" s="1" customFormat="1" ht="12" customHeight="1">
      <c r="B53" s="32"/>
      <c r="C53" s="27" t="s">
        <v>118</v>
      </c>
      <c r="L53" s="32"/>
    </row>
    <row r="54" spans="2:47" s="1" customFormat="1" ht="16.5" customHeight="1">
      <c r="B54" s="32"/>
      <c r="E54" s="244" t="str">
        <f>E11</f>
        <v>D.1.2.2 - Vzduchotechnika</v>
      </c>
      <c r="F54" s="282"/>
      <c r="G54" s="282"/>
      <c r="H54" s="282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</v>
      </c>
      <c r="I56" s="27" t="s">
        <v>23</v>
      </c>
      <c r="J56" s="49" t="str">
        <f>IF(J14="","",J14)</f>
        <v>31. 8. 2025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 xml:space="preserve"> </v>
      </c>
      <c r="I58" s="27" t="s">
        <v>30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28</v>
      </c>
      <c r="F59" s="25" t="str">
        <f>IF(E20="","",E20)</f>
        <v>Vyplň údaj</v>
      </c>
      <c r="I59" s="27" t="s">
        <v>32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121</v>
      </c>
      <c r="D61" s="94"/>
      <c r="E61" s="94"/>
      <c r="F61" s="94"/>
      <c r="G61" s="94"/>
      <c r="H61" s="94"/>
      <c r="I61" s="94"/>
      <c r="J61" s="101" t="s">
        <v>122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67</v>
      </c>
      <c r="J63" s="63">
        <f>J91</f>
        <v>0</v>
      </c>
      <c r="L63" s="32"/>
      <c r="AU63" s="17" t="s">
        <v>123</v>
      </c>
    </row>
    <row r="64" spans="2:47" s="8" customFormat="1" ht="24.95" customHeight="1">
      <c r="B64" s="103"/>
      <c r="D64" s="104" t="s">
        <v>1574</v>
      </c>
      <c r="E64" s="105"/>
      <c r="F64" s="105"/>
      <c r="G64" s="105"/>
      <c r="H64" s="105"/>
      <c r="I64" s="105"/>
      <c r="J64" s="106">
        <f>J92</f>
        <v>0</v>
      </c>
      <c r="L64" s="103"/>
    </row>
    <row r="65" spans="2:12" s="8" customFormat="1" ht="24.95" customHeight="1">
      <c r="B65" s="103"/>
      <c r="D65" s="104" t="s">
        <v>1575</v>
      </c>
      <c r="E65" s="105"/>
      <c r="F65" s="105"/>
      <c r="G65" s="105"/>
      <c r="H65" s="105"/>
      <c r="I65" s="105"/>
      <c r="J65" s="106">
        <f>J95</f>
        <v>0</v>
      </c>
      <c r="L65" s="103"/>
    </row>
    <row r="66" spans="2:12" s="8" customFormat="1" ht="24.95" customHeight="1">
      <c r="B66" s="103"/>
      <c r="D66" s="104" t="s">
        <v>1576</v>
      </c>
      <c r="E66" s="105"/>
      <c r="F66" s="105"/>
      <c r="G66" s="105"/>
      <c r="H66" s="105"/>
      <c r="I66" s="105"/>
      <c r="J66" s="106">
        <f>J209</f>
        <v>0</v>
      </c>
      <c r="L66" s="103"/>
    </row>
    <row r="67" spans="2:12" s="8" customFormat="1" ht="24.95" customHeight="1">
      <c r="B67" s="103"/>
      <c r="D67" s="104" t="s">
        <v>1577</v>
      </c>
      <c r="E67" s="105"/>
      <c r="F67" s="105"/>
      <c r="G67" s="105"/>
      <c r="H67" s="105"/>
      <c r="I67" s="105"/>
      <c r="J67" s="106">
        <f>J324</f>
        <v>0</v>
      </c>
      <c r="L67" s="103"/>
    </row>
    <row r="68" spans="2:12" s="8" customFormat="1" ht="24.95" customHeight="1">
      <c r="B68" s="103"/>
      <c r="D68" s="104" t="s">
        <v>1578</v>
      </c>
      <c r="E68" s="105"/>
      <c r="F68" s="105"/>
      <c r="G68" s="105"/>
      <c r="H68" s="105"/>
      <c r="I68" s="105"/>
      <c r="J68" s="106">
        <f>J463</f>
        <v>0</v>
      </c>
      <c r="L68" s="103"/>
    </row>
    <row r="69" spans="2:12" s="8" customFormat="1" ht="24.95" customHeight="1">
      <c r="B69" s="103"/>
      <c r="D69" s="104" t="s">
        <v>1579</v>
      </c>
      <c r="E69" s="105"/>
      <c r="F69" s="105"/>
      <c r="G69" s="105"/>
      <c r="H69" s="105"/>
      <c r="I69" s="105"/>
      <c r="J69" s="106">
        <f>J520</f>
        <v>0</v>
      </c>
      <c r="L69" s="103"/>
    </row>
    <row r="70" spans="2:12" s="1" customFormat="1" ht="21.75" customHeight="1">
      <c r="B70" s="32"/>
      <c r="L70" s="32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1" t="s">
        <v>135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16</v>
      </c>
      <c r="L78" s="32"/>
    </row>
    <row r="79" spans="2:12" s="1" customFormat="1" ht="16.5" customHeight="1">
      <c r="B79" s="32"/>
      <c r="E79" s="280" t="str">
        <f>E7</f>
        <v>FN Brno - Rekonstrukce kliniky dětských infekčních nemocí a energeticky úsporná opatření objektu S</v>
      </c>
      <c r="F79" s="281"/>
      <c r="G79" s="281"/>
      <c r="H79" s="281"/>
      <c r="L79" s="32"/>
    </row>
    <row r="80" spans="2:12" ht="12" customHeight="1">
      <c r="B80" s="20"/>
      <c r="C80" s="27" t="s">
        <v>116</v>
      </c>
      <c r="L80" s="20"/>
    </row>
    <row r="81" spans="2:65" s="1" customFormat="1" ht="16.5" customHeight="1">
      <c r="B81" s="32"/>
      <c r="E81" s="280" t="s">
        <v>117</v>
      </c>
      <c r="F81" s="282"/>
      <c r="G81" s="282"/>
      <c r="H81" s="282"/>
      <c r="L81" s="32"/>
    </row>
    <row r="82" spans="2:65" s="1" customFormat="1" ht="12" customHeight="1">
      <c r="B82" s="32"/>
      <c r="C82" s="27" t="s">
        <v>118</v>
      </c>
      <c r="L82" s="32"/>
    </row>
    <row r="83" spans="2:65" s="1" customFormat="1" ht="16.5" customHeight="1">
      <c r="B83" s="32"/>
      <c r="E83" s="244" t="str">
        <f>E11</f>
        <v>D.1.2.2 - Vzduchotechnika</v>
      </c>
      <c r="F83" s="282"/>
      <c r="G83" s="282"/>
      <c r="H83" s="282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F14</f>
        <v xml:space="preserve"> </v>
      </c>
      <c r="I85" s="27" t="s">
        <v>23</v>
      </c>
      <c r="J85" s="49" t="str">
        <f>IF(J14="","",J14)</f>
        <v>31. 8. 2025</v>
      </c>
      <c r="L85" s="32"/>
    </row>
    <row r="86" spans="2:65" s="1" customFormat="1" ht="6.95" customHeight="1">
      <c r="B86" s="32"/>
      <c r="L86" s="32"/>
    </row>
    <row r="87" spans="2:65" s="1" customFormat="1" ht="15.2" customHeight="1">
      <c r="B87" s="32"/>
      <c r="C87" s="27" t="s">
        <v>25</v>
      </c>
      <c r="F87" s="25" t="str">
        <f>E17</f>
        <v xml:space="preserve"> </v>
      </c>
      <c r="I87" s="27" t="s">
        <v>30</v>
      </c>
      <c r="J87" s="30" t="str">
        <f>E23</f>
        <v xml:space="preserve"> </v>
      </c>
      <c r="L87" s="32"/>
    </row>
    <row r="88" spans="2:65" s="1" customFormat="1" ht="15.2" customHeight="1">
      <c r="B88" s="32"/>
      <c r="C88" s="27" t="s">
        <v>28</v>
      </c>
      <c r="F88" s="25" t="str">
        <f>IF(E20="","",E20)</f>
        <v>Vyplň údaj</v>
      </c>
      <c r="I88" s="27" t="s">
        <v>32</v>
      </c>
      <c r="J88" s="30" t="str">
        <f>E26</f>
        <v xml:space="preserve"> 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11"/>
      <c r="C90" s="112" t="s">
        <v>136</v>
      </c>
      <c r="D90" s="113" t="s">
        <v>54</v>
      </c>
      <c r="E90" s="113" t="s">
        <v>50</v>
      </c>
      <c r="F90" s="113" t="s">
        <v>51</v>
      </c>
      <c r="G90" s="113" t="s">
        <v>137</v>
      </c>
      <c r="H90" s="113" t="s">
        <v>138</v>
      </c>
      <c r="I90" s="113" t="s">
        <v>139</v>
      </c>
      <c r="J90" s="113" t="s">
        <v>122</v>
      </c>
      <c r="K90" s="114" t="s">
        <v>140</v>
      </c>
      <c r="L90" s="111"/>
      <c r="M90" s="56" t="s">
        <v>19</v>
      </c>
      <c r="N90" s="57" t="s">
        <v>39</v>
      </c>
      <c r="O90" s="57" t="s">
        <v>141</v>
      </c>
      <c r="P90" s="57" t="s">
        <v>142</v>
      </c>
      <c r="Q90" s="57" t="s">
        <v>143</v>
      </c>
      <c r="R90" s="57" t="s">
        <v>144</v>
      </c>
      <c r="S90" s="57" t="s">
        <v>145</v>
      </c>
      <c r="T90" s="58" t="s">
        <v>146</v>
      </c>
    </row>
    <row r="91" spans="2:65" s="1" customFormat="1" ht="22.9" customHeight="1">
      <c r="B91" s="32"/>
      <c r="C91" s="61" t="s">
        <v>147</v>
      </c>
      <c r="J91" s="115">
        <f>BK91</f>
        <v>0</v>
      </c>
      <c r="L91" s="32"/>
      <c r="M91" s="59"/>
      <c r="N91" s="50"/>
      <c r="O91" s="50"/>
      <c r="P91" s="116">
        <f>P92+P95+P209+P324+P463+P520</f>
        <v>0</v>
      </c>
      <c r="Q91" s="50"/>
      <c r="R91" s="116">
        <f>R92+R95+R209+R324+R463+R520</f>
        <v>0</v>
      </c>
      <c r="S91" s="50"/>
      <c r="T91" s="117">
        <f>T92+T95+T209+T324+T463+T520</f>
        <v>0</v>
      </c>
      <c r="AT91" s="17" t="s">
        <v>68</v>
      </c>
      <c r="AU91" s="17" t="s">
        <v>123</v>
      </c>
      <c r="BK91" s="118">
        <f>BK92+BK95+BK209+BK324+BK463+BK520</f>
        <v>0</v>
      </c>
    </row>
    <row r="92" spans="2:65" s="11" customFormat="1" ht="25.9" customHeight="1">
      <c r="B92" s="119"/>
      <c r="D92" s="120" t="s">
        <v>68</v>
      </c>
      <c r="E92" s="121" t="s">
        <v>1580</v>
      </c>
      <c r="F92" s="121" t="s">
        <v>1581</v>
      </c>
      <c r="I92" s="122"/>
      <c r="J92" s="123">
        <f>BK92</f>
        <v>0</v>
      </c>
      <c r="L92" s="119"/>
      <c r="M92" s="124"/>
      <c r="P92" s="125">
        <f>SUM(P93:P94)</f>
        <v>0</v>
      </c>
      <c r="R92" s="125">
        <f>SUM(R93:R94)</f>
        <v>0</v>
      </c>
      <c r="T92" s="126">
        <f>SUM(T93:T94)</f>
        <v>0</v>
      </c>
      <c r="AR92" s="120" t="s">
        <v>76</v>
      </c>
      <c r="AT92" s="127" t="s">
        <v>68</v>
      </c>
      <c r="AU92" s="127" t="s">
        <v>69</v>
      </c>
      <c r="AY92" s="120" t="s">
        <v>150</v>
      </c>
      <c r="BK92" s="128">
        <f>SUM(BK93:BK94)</f>
        <v>0</v>
      </c>
    </row>
    <row r="93" spans="2:65" s="1" customFormat="1" ht="16.5" customHeight="1">
      <c r="B93" s="32"/>
      <c r="C93" s="131" t="s">
        <v>76</v>
      </c>
      <c r="D93" s="131" t="s">
        <v>153</v>
      </c>
      <c r="E93" s="132" t="s">
        <v>1582</v>
      </c>
      <c r="F93" s="133" t="s">
        <v>1583</v>
      </c>
      <c r="G93" s="134" t="s">
        <v>1584</v>
      </c>
      <c r="H93" s="135">
        <v>6</v>
      </c>
      <c r="I93" s="136"/>
      <c r="J93" s="137">
        <f>ROUND(I93*H93,2)</f>
        <v>0</v>
      </c>
      <c r="K93" s="133" t="s">
        <v>19</v>
      </c>
      <c r="L93" s="32"/>
      <c r="M93" s="138" t="s">
        <v>19</v>
      </c>
      <c r="N93" s="139" t="s">
        <v>40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158</v>
      </c>
      <c r="AT93" s="142" t="s">
        <v>153</v>
      </c>
      <c r="AU93" s="142" t="s">
        <v>76</v>
      </c>
      <c r="AY93" s="17" t="s">
        <v>150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76</v>
      </c>
      <c r="BK93" s="143">
        <f>ROUND(I93*H93,2)</f>
        <v>0</v>
      </c>
      <c r="BL93" s="17" t="s">
        <v>158</v>
      </c>
      <c r="BM93" s="142" t="s">
        <v>78</v>
      </c>
    </row>
    <row r="94" spans="2:65" s="1" customFormat="1">
      <c r="B94" s="32"/>
      <c r="D94" s="144" t="s">
        <v>160</v>
      </c>
      <c r="F94" s="145" t="s">
        <v>1583</v>
      </c>
      <c r="I94" s="146"/>
      <c r="L94" s="32"/>
      <c r="M94" s="147"/>
      <c r="T94" s="53"/>
      <c r="AT94" s="17" t="s">
        <v>160</v>
      </c>
      <c r="AU94" s="17" t="s">
        <v>76</v>
      </c>
    </row>
    <row r="95" spans="2:65" s="11" customFormat="1" ht="25.9" customHeight="1">
      <c r="B95" s="119"/>
      <c r="D95" s="120" t="s">
        <v>68</v>
      </c>
      <c r="E95" s="121" t="s">
        <v>1585</v>
      </c>
      <c r="F95" s="121" t="s">
        <v>1586</v>
      </c>
      <c r="I95" s="122"/>
      <c r="J95" s="123">
        <f>BK95</f>
        <v>0</v>
      </c>
      <c r="L95" s="119"/>
      <c r="M95" s="124"/>
      <c r="P95" s="125">
        <f>SUM(P96:P208)</f>
        <v>0</v>
      </c>
      <c r="R95" s="125">
        <f>SUM(R96:R208)</f>
        <v>0</v>
      </c>
      <c r="T95" s="126">
        <f>SUM(T96:T208)</f>
        <v>0</v>
      </c>
      <c r="AR95" s="120" t="s">
        <v>76</v>
      </c>
      <c r="AT95" s="127" t="s">
        <v>68</v>
      </c>
      <c r="AU95" s="127" t="s">
        <v>69</v>
      </c>
      <c r="AY95" s="120" t="s">
        <v>150</v>
      </c>
      <c r="BK95" s="128">
        <f>SUM(BK96:BK208)</f>
        <v>0</v>
      </c>
    </row>
    <row r="96" spans="2:65" s="1" customFormat="1" ht="16.5" customHeight="1">
      <c r="B96" s="32"/>
      <c r="C96" s="131" t="s">
        <v>78</v>
      </c>
      <c r="D96" s="131" t="s">
        <v>153</v>
      </c>
      <c r="E96" s="132" t="s">
        <v>1587</v>
      </c>
      <c r="F96" s="133" t="s">
        <v>1588</v>
      </c>
      <c r="G96" s="134" t="s">
        <v>1584</v>
      </c>
      <c r="H96" s="135">
        <v>1</v>
      </c>
      <c r="I96" s="136"/>
      <c r="J96" s="137">
        <f>ROUND(I96*H96,2)</f>
        <v>0</v>
      </c>
      <c r="K96" s="133" t="s">
        <v>19</v>
      </c>
      <c r="L96" s="32"/>
      <c r="M96" s="138" t="s">
        <v>19</v>
      </c>
      <c r="N96" s="139" t="s">
        <v>40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158</v>
      </c>
      <c r="AT96" s="142" t="s">
        <v>153</v>
      </c>
      <c r="AU96" s="142" t="s">
        <v>76</v>
      </c>
      <c r="AY96" s="17" t="s">
        <v>150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76</v>
      </c>
      <c r="BK96" s="143">
        <f>ROUND(I96*H96,2)</f>
        <v>0</v>
      </c>
      <c r="BL96" s="17" t="s">
        <v>158</v>
      </c>
      <c r="BM96" s="142" t="s">
        <v>158</v>
      </c>
    </row>
    <row r="97" spans="2:65" s="1" customFormat="1">
      <c r="B97" s="32"/>
      <c r="D97" s="144" t="s">
        <v>160</v>
      </c>
      <c r="F97" s="145" t="s">
        <v>1588</v>
      </c>
      <c r="I97" s="146"/>
      <c r="L97" s="32"/>
      <c r="M97" s="147"/>
      <c r="T97" s="53"/>
      <c r="AT97" s="17" t="s">
        <v>160</v>
      </c>
      <c r="AU97" s="17" t="s">
        <v>76</v>
      </c>
    </row>
    <row r="98" spans="2:65" s="1" customFormat="1">
      <c r="B98" s="32"/>
      <c r="D98" s="144" t="s">
        <v>891</v>
      </c>
      <c r="F98" s="183" t="s">
        <v>1589</v>
      </c>
      <c r="I98" s="146"/>
      <c r="L98" s="32"/>
      <c r="M98" s="147"/>
      <c r="T98" s="53"/>
      <c r="AT98" s="17" t="s">
        <v>891</v>
      </c>
      <c r="AU98" s="17" t="s">
        <v>76</v>
      </c>
    </row>
    <row r="99" spans="2:65" s="1" customFormat="1" ht="16.5" customHeight="1">
      <c r="B99" s="32"/>
      <c r="C99" s="131" t="s">
        <v>98</v>
      </c>
      <c r="D99" s="131" t="s">
        <v>153</v>
      </c>
      <c r="E99" s="132" t="s">
        <v>1590</v>
      </c>
      <c r="F99" s="133" t="s">
        <v>1591</v>
      </c>
      <c r="G99" s="134" t="s">
        <v>156</v>
      </c>
      <c r="H99" s="135">
        <v>200.8</v>
      </c>
      <c r="I99" s="136"/>
      <c r="J99" s="137">
        <f>ROUND(I99*H99,2)</f>
        <v>0</v>
      </c>
      <c r="K99" s="133" t="s">
        <v>19</v>
      </c>
      <c r="L99" s="32"/>
      <c r="M99" s="138" t="s">
        <v>19</v>
      </c>
      <c r="N99" s="139" t="s">
        <v>40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158</v>
      </c>
      <c r="AT99" s="142" t="s">
        <v>153</v>
      </c>
      <c r="AU99" s="142" t="s">
        <v>76</v>
      </c>
      <c r="AY99" s="17" t="s">
        <v>150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76</v>
      </c>
      <c r="BK99" s="143">
        <f>ROUND(I99*H99,2)</f>
        <v>0</v>
      </c>
      <c r="BL99" s="17" t="s">
        <v>158</v>
      </c>
      <c r="BM99" s="142" t="s">
        <v>195</v>
      </c>
    </row>
    <row r="100" spans="2:65" s="1" customFormat="1">
      <c r="B100" s="32"/>
      <c r="D100" s="144" t="s">
        <v>160</v>
      </c>
      <c r="F100" s="145" t="s">
        <v>1591</v>
      </c>
      <c r="I100" s="146"/>
      <c r="L100" s="32"/>
      <c r="M100" s="147"/>
      <c r="T100" s="53"/>
      <c r="AT100" s="17" t="s">
        <v>160</v>
      </c>
      <c r="AU100" s="17" t="s">
        <v>76</v>
      </c>
    </row>
    <row r="101" spans="2:65" s="1" customFormat="1" ht="16.5" customHeight="1">
      <c r="B101" s="32"/>
      <c r="C101" s="131" t="s">
        <v>158</v>
      </c>
      <c r="D101" s="131" t="s">
        <v>153</v>
      </c>
      <c r="E101" s="132" t="s">
        <v>1592</v>
      </c>
      <c r="F101" s="133" t="s">
        <v>1593</v>
      </c>
      <c r="G101" s="134" t="s">
        <v>156</v>
      </c>
      <c r="H101" s="135">
        <v>200.5</v>
      </c>
      <c r="I101" s="136"/>
      <c r="J101" s="137">
        <f>ROUND(I101*H101,2)</f>
        <v>0</v>
      </c>
      <c r="K101" s="133" t="s">
        <v>19</v>
      </c>
      <c r="L101" s="32"/>
      <c r="M101" s="138" t="s">
        <v>19</v>
      </c>
      <c r="N101" s="139" t="s">
        <v>40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158</v>
      </c>
      <c r="AT101" s="142" t="s">
        <v>153</v>
      </c>
      <c r="AU101" s="142" t="s">
        <v>76</v>
      </c>
      <c r="AY101" s="17" t="s">
        <v>150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76</v>
      </c>
      <c r="BK101" s="143">
        <f>ROUND(I101*H101,2)</f>
        <v>0</v>
      </c>
      <c r="BL101" s="17" t="s">
        <v>158</v>
      </c>
      <c r="BM101" s="142" t="s">
        <v>211</v>
      </c>
    </row>
    <row r="102" spans="2:65" s="1" customFormat="1">
      <c r="B102" s="32"/>
      <c r="D102" s="144" t="s">
        <v>160</v>
      </c>
      <c r="F102" s="145" t="s">
        <v>1593</v>
      </c>
      <c r="I102" s="146"/>
      <c r="L102" s="32"/>
      <c r="M102" s="147"/>
      <c r="T102" s="53"/>
      <c r="AT102" s="17" t="s">
        <v>160</v>
      </c>
      <c r="AU102" s="17" t="s">
        <v>76</v>
      </c>
    </row>
    <row r="103" spans="2:65" s="1" customFormat="1">
      <c r="B103" s="32"/>
      <c r="D103" s="144" t="s">
        <v>891</v>
      </c>
      <c r="F103" s="183" t="s">
        <v>1594</v>
      </c>
      <c r="I103" s="146"/>
      <c r="L103" s="32"/>
      <c r="M103" s="147"/>
      <c r="T103" s="53"/>
      <c r="AT103" s="17" t="s">
        <v>891</v>
      </c>
      <c r="AU103" s="17" t="s">
        <v>76</v>
      </c>
    </row>
    <row r="104" spans="2:65" s="1" customFormat="1" ht="16.5" customHeight="1">
      <c r="B104" s="32"/>
      <c r="C104" s="131" t="s">
        <v>189</v>
      </c>
      <c r="D104" s="131" t="s">
        <v>153</v>
      </c>
      <c r="E104" s="132" t="s">
        <v>1595</v>
      </c>
      <c r="F104" s="133" t="s">
        <v>1596</v>
      </c>
      <c r="G104" s="134" t="s">
        <v>412</v>
      </c>
      <c r="H104" s="135">
        <v>7.2</v>
      </c>
      <c r="I104" s="136"/>
      <c r="J104" s="137">
        <f>ROUND(I104*H104,2)</f>
        <v>0</v>
      </c>
      <c r="K104" s="133" t="s">
        <v>19</v>
      </c>
      <c r="L104" s="32"/>
      <c r="M104" s="138" t="s">
        <v>19</v>
      </c>
      <c r="N104" s="139" t="s">
        <v>40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158</v>
      </c>
      <c r="AT104" s="142" t="s">
        <v>153</v>
      </c>
      <c r="AU104" s="142" t="s">
        <v>76</v>
      </c>
      <c r="AY104" s="17" t="s">
        <v>150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76</v>
      </c>
      <c r="BK104" s="143">
        <f>ROUND(I104*H104,2)</f>
        <v>0</v>
      </c>
      <c r="BL104" s="17" t="s">
        <v>158</v>
      </c>
      <c r="BM104" s="142" t="s">
        <v>228</v>
      </c>
    </row>
    <row r="105" spans="2:65" s="1" customFormat="1">
      <c r="B105" s="32"/>
      <c r="D105" s="144" t="s">
        <v>160</v>
      </c>
      <c r="F105" s="145" t="s">
        <v>1596</v>
      </c>
      <c r="I105" s="146"/>
      <c r="L105" s="32"/>
      <c r="M105" s="147"/>
      <c r="T105" s="53"/>
      <c r="AT105" s="17" t="s">
        <v>160</v>
      </c>
      <c r="AU105" s="17" t="s">
        <v>76</v>
      </c>
    </row>
    <row r="106" spans="2:65" s="1" customFormat="1">
      <c r="B106" s="32"/>
      <c r="D106" s="144" t="s">
        <v>891</v>
      </c>
      <c r="F106" s="183" t="s">
        <v>1597</v>
      </c>
      <c r="I106" s="146"/>
      <c r="L106" s="32"/>
      <c r="M106" s="147"/>
      <c r="T106" s="53"/>
      <c r="AT106" s="17" t="s">
        <v>891</v>
      </c>
      <c r="AU106" s="17" t="s">
        <v>76</v>
      </c>
    </row>
    <row r="107" spans="2:65" s="1" customFormat="1" ht="16.5" customHeight="1">
      <c r="B107" s="32"/>
      <c r="C107" s="131" t="s">
        <v>195</v>
      </c>
      <c r="D107" s="131" t="s">
        <v>153</v>
      </c>
      <c r="E107" s="132" t="s">
        <v>1598</v>
      </c>
      <c r="F107" s="133" t="s">
        <v>1596</v>
      </c>
      <c r="G107" s="134" t="s">
        <v>412</v>
      </c>
      <c r="H107" s="135">
        <v>11.1</v>
      </c>
      <c r="I107" s="136"/>
      <c r="J107" s="137">
        <f>ROUND(I107*H107,2)</f>
        <v>0</v>
      </c>
      <c r="K107" s="133" t="s">
        <v>19</v>
      </c>
      <c r="L107" s="32"/>
      <c r="M107" s="138" t="s">
        <v>19</v>
      </c>
      <c r="N107" s="139" t="s">
        <v>40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158</v>
      </c>
      <c r="AT107" s="142" t="s">
        <v>153</v>
      </c>
      <c r="AU107" s="142" t="s">
        <v>76</v>
      </c>
      <c r="AY107" s="17" t="s">
        <v>150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76</v>
      </c>
      <c r="BK107" s="143">
        <f>ROUND(I107*H107,2)</f>
        <v>0</v>
      </c>
      <c r="BL107" s="17" t="s">
        <v>158</v>
      </c>
      <c r="BM107" s="142" t="s">
        <v>8</v>
      </c>
    </row>
    <row r="108" spans="2:65" s="1" customFormat="1">
      <c r="B108" s="32"/>
      <c r="D108" s="144" t="s">
        <v>160</v>
      </c>
      <c r="F108" s="145" t="s">
        <v>1596</v>
      </c>
      <c r="I108" s="146"/>
      <c r="L108" s="32"/>
      <c r="M108" s="147"/>
      <c r="T108" s="53"/>
      <c r="AT108" s="17" t="s">
        <v>160</v>
      </c>
      <c r="AU108" s="17" t="s">
        <v>76</v>
      </c>
    </row>
    <row r="109" spans="2:65" s="1" customFormat="1">
      <c r="B109" s="32"/>
      <c r="D109" s="144" t="s">
        <v>891</v>
      </c>
      <c r="F109" s="183" t="s">
        <v>1599</v>
      </c>
      <c r="I109" s="146"/>
      <c r="L109" s="32"/>
      <c r="M109" s="147"/>
      <c r="T109" s="53"/>
      <c r="AT109" s="17" t="s">
        <v>891</v>
      </c>
      <c r="AU109" s="17" t="s">
        <v>76</v>
      </c>
    </row>
    <row r="110" spans="2:65" s="1" customFormat="1" ht="16.5" customHeight="1">
      <c r="B110" s="32"/>
      <c r="C110" s="131" t="s">
        <v>201</v>
      </c>
      <c r="D110" s="131" t="s">
        <v>153</v>
      </c>
      <c r="E110" s="132" t="s">
        <v>1600</v>
      </c>
      <c r="F110" s="133" t="s">
        <v>1596</v>
      </c>
      <c r="G110" s="134" t="s">
        <v>412</v>
      </c>
      <c r="H110" s="135">
        <v>50.3</v>
      </c>
      <c r="I110" s="136"/>
      <c r="J110" s="137">
        <f>ROUND(I110*H110,2)</f>
        <v>0</v>
      </c>
      <c r="K110" s="133" t="s">
        <v>19</v>
      </c>
      <c r="L110" s="32"/>
      <c r="M110" s="138" t="s">
        <v>19</v>
      </c>
      <c r="N110" s="139" t="s">
        <v>40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158</v>
      </c>
      <c r="AT110" s="142" t="s">
        <v>153</v>
      </c>
      <c r="AU110" s="142" t="s">
        <v>76</v>
      </c>
      <c r="AY110" s="17" t="s">
        <v>150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76</v>
      </c>
      <c r="BK110" s="143">
        <f>ROUND(I110*H110,2)</f>
        <v>0</v>
      </c>
      <c r="BL110" s="17" t="s">
        <v>158</v>
      </c>
      <c r="BM110" s="142" t="s">
        <v>265</v>
      </c>
    </row>
    <row r="111" spans="2:65" s="1" customFormat="1">
      <c r="B111" s="32"/>
      <c r="D111" s="144" t="s">
        <v>160</v>
      </c>
      <c r="F111" s="145" t="s">
        <v>1596</v>
      </c>
      <c r="I111" s="146"/>
      <c r="L111" s="32"/>
      <c r="M111" s="147"/>
      <c r="T111" s="53"/>
      <c r="AT111" s="17" t="s">
        <v>160</v>
      </c>
      <c r="AU111" s="17" t="s">
        <v>76</v>
      </c>
    </row>
    <row r="112" spans="2:65" s="1" customFormat="1">
      <c r="B112" s="32"/>
      <c r="D112" s="144" t="s">
        <v>891</v>
      </c>
      <c r="F112" s="183" t="s">
        <v>1601</v>
      </c>
      <c r="I112" s="146"/>
      <c r="L112" s="32"/>
      <c r="M112" s="147"/>
      <c r="T112" s="53"/>
      <c r="AT112" s="17" t="s">
        <v>891</v>
      </c>
      <c r="AU112" s="17" t="s">
        <v>76</v>
      </c>
    </row>
    <row r="113" spans="2:65" s="1" customFormat="1" ht="16.5" customHeight="1">
      <c r="B113" s="32"/>
      <c r="C113" s="131" t="s">
        <v>211</v>
      </c>
      <c r="D113" s="131" t="s">
        <v>153</v>
      </c>
      <c r="E113" s="132" t="s">
        <v>1602</v>
      </c>
      <c r="F113" s="133" t="s">
        <v>1596</v>
      </c>
      <c r="G113" s="134" t="s">
        <v>412</v>
      </c>
      <c r="H113" s="135">
        <v>18.2</v>
      </c>
      <c r="I113" s="136"/>
      <c r="J113" s="137">
        <f>ROUND(I113*H113,2)</f>
        <v>0</v>
      </c>
      <c r="K113" s="133" t="s">
        <v>19</v>
      </c>
      <c r="L113" s="32"/>
      <c r="M113" s="138" t="s">
        <v>19</v>
      </c>
      <c r="N113" s="139" t="s">
        <v>40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158</v>
      </c>
      <c r="AT113" s="142" t="s">
        <v>153</v>
      </c>
      <c r="AU113" s="142" t="s">
        <v>76</v>
      </c>
      <c r="AY113" s="17" t="s">
        <v>150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76</v>
      </c>
      <c r="BK113" s="143">
        <f>ROUND(I113*H113,2)</f>
        <v>0</v>
      </c>
      <c r="BL113" s="17" t="s">
        <v>158</v>
      </c>
      <c r="BM113" s="142" t="s">
        <v>289</v>
      </c>
    </row>
    <row r="114" spans="2:65" s="1" customFormat="1">
      <c r="B114" s="32"/>
      <c r="D114" s="144" t="s">
        <v>160</v>
      </c>
      <c r="F114" s="145" t="s">
        <v>1596</v>
      </c>
      <c r="I114" s="146"/>
      <c r="L114" s="32"/>
      <c r="M114" s="147"/>
      <c r="T114" s="53"/>
      <c r="AT114" s="17" t="s">
        <v>160</v>
      </c>
      <c r="AU114" s="17" t="s">
        <v>76</v>
      </c>
    </row>
    <row r="115" spans="2:65" s="1" customFormat="1">
      <c r="B115" s="32"/>
      <c r="D115" s="144" t="s">
        <v>891</v>
      </c>
      <c r="F115" s="183" t="s">
        <v>1603</v>
      </c>
      <c r="I115" s="146"/>
      <c r="L115" s="32"/>
      <c r="M115" s="147"/>
      <c r="T115" s="53"/>
      <c r="AT115" s="17" t="s">
        <v>891</v>
      </c>
      <c r="AU115" s="17" t="s">
        <v>76</v>
      </c>
    </row>
    <row r="116" spans="2:65" s="1" customFormat="1" ht="16.5" customHeight="1">
      <c r="B116" s="32"/>
      <c r="C116" s="131" t="s">
        <v>151</v>
      </c>
      <c r="D116" s="131" t="s">
        <v>153</v>
      </c>
      <c r="E116" s="132" t="s">
        <v>1604</v>
      </c>
      <c r="F116" s="133" t="s">
        <v>1596</v>
      </c>
      <c r="G116" s="134" t="s">
        <v>412</v>
      </c>
      <c r="H116" s="135">
        <v>1.1000000000000001</v>
      </c>
      <c r="I116" s="136"/>
      <c r="J116" s="137">
        <f>ROUND(I116*H116,2)</f>
        <v>0</v>
      </c>
      <c r="K116" s="133" t="s">
        <v>19</v>
      </c>
      <c r="L116" s="32"/>
      <c r="M116" s="138" t="s">
        <v>19</v>
      </c>
      <c r="N116" s="139" t="s">
        <v>40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158</v>
      </c>
      <c r="AT116" s="142" t="s">
        <v>153</v>
      </c>
      <c r="AU116" s="142" t="s">
        <v>76</v>
      </c>
      <c r="AY116" s="17" t="s">
        <v>150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76</v>
      </c>
      <c r="BK116" s="143">
        <f>ROUND(I116*H116,2)</f>
        <v>0</v>
      </c>
      <c r="BL116" s="17" t="s">
        <v>158</v>
      </c>
      <c r="BM116" s="142" t="s">
        <v>310</v>
      </c>
    </row>
    <row r="117" spans="2:65" s="1" customFormat="1">
      <c r="B117" s="32"/>
      <c r="D117" s="144" t="s">
        <v>160</v>
      </c>
      <c r="F117" s="145" t="s">
        <v>1596</v>
      </c>
      <c r="I117" s="146"/>
      <c r="L117" s="32"/>
      <c r="M117" s="147"/>
      <c r="T117" s="53"/>
      <c r="AT117" s="17" t="s">
        <v>160</v>
      </c>
      <c r="AU117" s="17" t="s">
        <v>76</v>
      </c>
    </row>
    <row r="118" spans="2:65" s="1" customFormat="1">
      <c r="B118" s="32"/>
      <c r="D118" s="144" t="s">
        <v>891</v>
      </c>
      <c r="F118" s="183" t="s">
        <v>1605</v>
      </c>
      <c r="I118" s="146"/>
      <c r="L118" s="32"/>
      <c r="M118" s="147"/>
      <c r="T118" s="53"/>
      <c r="AT118" s="17" t="s">
        <v>891</v>
      </c>
      <c r="AU118" s="17" t="s">
        <v>76</v>
      </c>
    </row>
    <row r="119" spans="2:65" s="1" customFormat="1" ht="16.5" customHeight="1">
      <c r="B119" s="32"/>
      <c r="C119" s="131" t="s">
        <v>228</v>
      </c>
      <c r="D119" s="131" t="s">
        <v>153</v>
      </c>
      <c r="E119" s="132" t="s">
        <v>1606</v>
      </c>
      <c r="F119" s="133" t="s">
        <v>1607</v>
      </c>
      <c r="G119" s="134" t="s">
        <v>412</v>
      </c>
      <c r="H119" s="135">
        <v>13.9</v>
      </c>
      <c r="I119" s="136"/>
      <c r="J119" s="137">
        <f>ROUND(I119*H119,2)</f>
        <v>0</v>
      </c>
      <c r="K119" s="133" t="s">
        <v>19</v>
      </c>
      <c r="L119" s="32"/>
      <c r="M119" s="138" t="s">
        <v>19</v>
      </c>
      <c r="N119" s="139" t="s">
        <v>40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158</v>
      </c>
      <c r="AT119" s="142" t="s">
        <v>153</v>
      </c>
      <c r="AU119" s="142" t="s">
        <v>76</v>
      </c>
      <c r="AY119" s="17" t="s">
        <v>150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76</v>
      </c>
      <c r="BK119" s="143">
        <f>ROUND(I119*H119,2)</f>
        <v>0</v>
      </c>
      <c r="BL119" s="17" t="s">
        <v>158</v>
      </c>
      <c r="BM119" s="142" t="s">
        <v>326</v>
      </c>
    </row>
    <row r="120" spans="2:65" s="1" customFormat="1">
      <c r="B120" s="32"/>
      <c r="D120" s="144" t="s">
        <v>160</v>
      </c>
      <c r="F120" s="145" t="s">
        <v>1607</v>
      </c>
      <c r="I120" s="146"/>
      <c r="L120" s="32"/>
      <c r="M120" s="147"/>
      <c r="T120" s="53"/>
      <c r="AT120" s="17" t="s">
        <v>160</v>
      </c>
      <c r="AU120" s="17" t="s">
        <v>76</v>
      </c>
    </row>
    <row r="121" spans="2:65" s="1" customFormat="1">
      <c r="B121" s="32"/>
      <c r="D121" s="144" t="s">
        <v>891</v>
      </c>
      <c r="F121" s="183" t="s">
        <v>1597</v>
      </c>
      <c r="I121" s="146"/>
      <c r="L121" s="32"/>
      <c r="M121" s="147"/>
      <c r="T121" s="53"/>
      <c r="AT121" s="17" t="s">
        <v>891</v>
      </c>
      <c r="AU121" s="17" t="s">
        <v>76</v>
      </c>
    </row>
    <row r="122" spans="2:65" s="1" customFormat="1" ht="16.5" customHeight="1">
      <c r="B122" s="32"/>
      <c r="C122" s="131" t="s">
        <v>236</v>
      </c>
      <c r="D122" s="131" t="s">
        <v>153</v>
      </c>
      <c r="E122" s="132" t="s">
        <v>1608</v>
      </c>
      <c r="F122" s="133" t="s">
        <v>1607</v>
      </c>
      <c r="G122" s="134" t="s">
        <v>412</v>
      </c>
      <c r="H122" s="135">
        <v>23.2</v>
      </c>
      <c r="I122" s="136"/>
      <c r="J122" s="137">
        <f>ROUND(I122*H122,2)</f>
        <v>0</v>
      </c>
      <c r="K122" s="133" t="s">
        <v>19</v>
      </c>
      <c r="L122" s="32"/>
      <c r="M122" s="138" t="s">
        <v>19</v>
      </c>
      <c r="N122" s="139" t="s">
        <v>40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158</v>
      </c>
      <c r="AT122" s="142" t="s">
        <v>153</v>
      </c>
      <c r="AU122" s="142" t="s">
        <v>76</v>
      </c>
      <c r="AY122" s="17" t="s">
        <v>150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76</v>
      </c>
      <c r="BK122" s="143">
        <f>ROUND(I122*H122,2)</f>
        <v>0</v>
      </c>
      <c r="BL122" s="17" t="s">
        <v>158</v>
      </c>
      <c r="BM122" s="142" t="s">
        <v>383</v>
      </c>
    </row>
    <row r="123" spans="2:65" s="1" customFormat="1">
      <c r="B123" s="32"/>
      <c r="D123" s="144" t="s">
        <v>160</v>
      </c>
      <c r="F123" s="145" t="s">
        <v>1607</v>
      </c>
      <c r="I123" s="146"/>
      <c r="L123" s="32"/>
      <c r="M123" s="147"/>
      <c r="T123" s="53"/>
      <c r="AT123" s="17" t="s">
        <v>160</v>
      </c>
      <c r="AU123" s="17" t="s">
        <v>76</v>
      </c>
    </row>
    <row r="124" spans="2:65" s="1" customFormat="1">
      <c r="B124" s="32"/>
      <c r="D124" s="144" t="s">
        <v>891</v>
      </c>
      <c r="F124" s="183" t="s">
        <v>1599</v>
      </c>
      <c r="I124" s="146"/>
      <c r="L124" s="32"/>
      <c r="M124" s="147"/>
      <c r="T124" s="53"/>
      <c r="AT124" s="17" t="s">
        <v>891</v>
      </c>
      <c r="AU124" s="17" t="s">
        <v>76</v>
      </c>
    </row>
    <row r="125" spans="2:65" s="1" customFormat="1" ht="16.5" customHeight="1">
      <c r="B125" s="32"/>
      <c r="C125" s="131" t="s">
        <v>8</v>
      </c>
      <c r="D125" s="131" t="s">
        <v>153</v>
      </c>
      <c r="E125" s="132" t="s">
        <v>1609</v>
      </c>
      <c r="F125" s="133" t="s">
        <v>1607</v>
      </c>
      <c r="G125" s="134" t="s">
        <v>412</v>
      </c>
      <c r="H125" s="135">
        <v>10.4</v>
      </c>
      <c r="I125" s="136"/>
      <c r="J125" s="137">
        <f>ROUND(I125*H125,2)</f>
        <v>0</v>
      </c>
      <c r="K125" s="133" t="s">
        <v>19</v>
      </c>
      <c r="L125" s="32"/>
      <c r="M125" s="138" t="s">
        <v>19</v>
      </c>
      <c r="N125" s="139" t="s">
        <v>40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158</v>
      </c>
      <c r="AT125" s="142" t="s">
        <v>153</v>
      </c>
      <c r="AU125" s="142" t="s">
        <v>76</v>
      </c>
      <c r="AY125" s="17" t="s">
        <v>150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76</v>
      </c>
      <c r="BK125" s="143">
        <f>ROUND(I125*H125,2)</f>
        <v>0</v>
      </c>
      <c r="BL125" s="17" t="s">
        <v>158</v>
      </c>
      <c r="BM125" s="142" t="s">
        <v>402</v>
      </c>
    </row>
    <row r="126" spans="2:65" s="1" customFormat="1">
      <c r="B126" s="32"/>
      <c r="D126" s="144" t="s">
        <v>160</v>
      </c>
      <c r="F126" s="145" t="s">
        <v>1607</v>
      </c>
      <c r="I126" s="146"/>
      <c r="L126" s="32"/>
      <c r="M126" s="147"/>
      <c r="T126" s="53"/>
      <c r="AT126" s="17" t="s">
        <v>160</v>
      </c>
      <c r="AU126" s="17" t="s">
        <v>76</v>
      </c>
    </row>
    <row r="127" spans="2:65" s="1" customFormat="1">
      <c r="B127" s="32"/>
      <c r="D127" s="144" t="s">
        <v>891</v>
      </c>
      <c r="F127" s="183" t="s">
        <v>1601</v>
      </c>
      <c r="I127" s="146"/>
      <c r="L127" s="32"/>
      <c r="M127" s="147"/>
      <c r="T127" s="53"/>
      <c r="AT127" s="17" t="s">
        <v>891</v>
      </c>
      <c r="AU127" s="17" t="s">
        <v>76</v>
      </c>
    </row>
    <row r="128" spans="2:65" s="1" customFormat="1" ht="16.5" customHeight="1">
      <c r="B128" s="32"/>
      <c r="C128" s="131" t="s">
        <v>257</v>
      </c>
      <c r="D128" s="131" t="s">
        <v>153</v>
      </c>
      <c r="E128" s="132" t="s">
        <v>1610</v>
      </c>
      <c r="F128" s="133" t="s">
        <v>1607</v>
      </c>
      <c r="G128" s="134" t="s">
        <v>412</v>
      </c>
      <c r="H128" s="135">
        <v>3.5</v>
      </c>
      <c r="I128" s="136"/>
      <c r="J128" s="137">
        <f>ROUND(I128*H128,2)</f>
        <v>0</v>
      </c>
      <c r="K128" s="133" t="s">
        <v>19</v>
      </c>
      <c r="L128" s="32"/>
      <c r="M128" s="138" t="s">
        <v>19</v>
      </c>
      <c r="N128" s="139" t="s">
        <v>40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158</v>
      </c>
      <c r="AT128" s="142" t="s">
        <v>153</v>
      </c>
      <c r="AU128" s="142" t="s">
        <v>76</v>
      </c>
      <c r="AY128" s="17" t="s">
        <v>150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76</v>
      </c>
      <c r="BK128" s="143">
        <f>ROUND(I128*H128,2)</f>
        <v>0</v>
      </c>
      <c r="BL128" s="17" t="s">
        <v>158</v>
      </c>
      <c r="BM128" s="142" t="s">
        <v>418</v>
      </c>
    </row>
    <row r="129" spans="2:65" s="1" customFormat="1">
      <c r="B129" s="32"/>
      <c r="D129" s="144" t="s">
        <v>160</v>
      </c>
      <c r="F129" s="145" t="s">
        <v>1607</v>
      </c>
      <c r="I129" s="146"/>
      <c r="L129" s="32"/>
      <c r="M129" s="147"/>
      <c r="T129" s="53"/>
      <c r="AT129" s="17" t="s">
        <v>160</v>
      </c>
      <c r="AU129" s="17" t="s">
        <v>76</v>
      </c>
    </row>
    <row r="130" spans="2:65" s="1" customFormat="1">
      <c r="B130" s="32"/>
      <c r="D130" s="144" t="s">
        <v>891</v>
      </c>
      <c r="F130" s="183" t="s">
        <v>1603</v>
      </c>
      <c r="I130" s="146"/>
      <c r="L130" s="32"/>
      <c r="M130" s="147"/>
      <c r="T130" s="53"/>
      <c r="AT130" s="17" t="s">
        <v>891</v>
      </c>
      <c r="AU130" s="17" t="s">
        <v>76</v>
      </c>
    </row>
    <row r="131" spans="2:65" s="1" customFormat="1" ht="16.5" customHeight="1">
      <c r="B131" s="32"/>
      <c r="C131" s="131" t="s">
        <v>265</v>
      </c>
      <c r="D131" s="131" t="s">
        <v>153</v>
      </c>
      <c r="E131" s="132" t="s">
        <v>1611</v>
      </c>
      <c r="F131" s="133" t="s">
        <v>1612</v>
      </c>
      <c r="G131" s="134" t="s">
        <v>1584</v>
      </c>
      <c r="H131" s="135">
        <v>5</v>
      </c>
      <c r="I131" s="136"/>
      <c r="J131" s="137">
        <f>ROUND(I131*H131,2)</f>
        <v>0</v>
      </c>
      <c r="K131" s="133" t="s">
        <v>19</v>
      </c>
      <c r="L131" s="32"/>
      <c r="M131" s="138" t="s">
        <v>19</v>
      </c>
      <c r="N131" s="139" t="s">
        <v>40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158</v>
      </c>
      <c r="AT131" s="142" t="s">
        <v>153</v>
      </c>
      <c r="AU131" s="142" t="s">
        <v>76</v>
      </c>
      <c r="AY131" s="17" t="s">
        <v>150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76</v>
      </c>
      <c r="BK131" s="143">
        <f>ROUND(I131*H131,2)</f>
        <v>0</v>
      </c>
      <c r="BL131" s="17" t="s">
        <v>158</v>
      </c>
      <c r="BM131" s="142" t="s">
        <v>431</v>
      </c>
    </row>
    <row r="132" spans="2:65" s="1" customFormat="1">
      <c r="B132" s="32"/>
      <c r="D132" s="144" t="s">
        <v>160</v>
      </c>
      <c r="F132" s="145" t="s">
        <v>1612</v>
      </c>
      <c r="I132" s="146"/>
      <c r="L132" s="32"/>
      <c r="M132" s="147"/>
      <c r="T132" s="53"/>
      <c r="AT132" s="17" t="s">
        <v>160</v>
      </c>
      <c r="AU132" s="17" t="s">
        <v>76</v>
      </c>
    </row>
    <row r="133" spans="2:65" s="1" customFormat="1">
      <c r="B133" s="32"/>
      <c r="D133" s="144" t="s">
        <v>891</v>
      </c>
      <c r="F133" s="183" t="s">
        <v>1613</v>
      </c>
      <c r="I133" s="146"/>
      <c r="L133" s="32"/>
      <c r="M133" s="147"/>
      <c r="T133" s="53"/>
      <c r="AT133" s="17" t="s">
        <v>891</v>
      </c>
      <c r="AU133" s="17" t="s">
        <v>76</v>
      </c>
    </row>
    <row r="134" spans="2:65" s="1" customFormat="1" ht="16.5" customHeight="1">
      <c r="B134" s="32"/>
      <c r="C134" s="131" t="s">
        <v>279</v>
      </c>
      <c r="D134" s="131" t="s">
        <v>153</v>
      </c>
      <c r="E134" s="132" t="s">
        <v>1614</v>
      </c>
      <c r="F134" s="133" t="s">
        <v>1612</v>
      </c>
      <c r="G134" s="134" t="s">
        <v>1584</v>
      </c>
      <c r="H134" s="135">
        <v>4</v>
      </c>
      <c r="I134" s="136"/>
      <c r="J134" s="137">
        <f>ROUND(I134*H134,2)</f>
        <v>0</v>
      </c>
      <c r="K134" s="133" t="s">
        <v>19</v>
      </c>
      <c r="L134" s="32"/>
      <c r="M134" s="138" t="s">
        <v>19</v>
      </c>
      <c r="N134" s="139" t="s">
        <v>40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158</v>
      </c>
      <c r="AT134" s="142" t="s">
        <v>153</v>
      </c>
      <c r="AU134" s="142" t="s">
        <v>76</v>
      </c>
      <c r="AY134" s="17" t="s">
        <v>150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76</v>
      </c>
      <c r="BK134" s="143">
        <f>ROUND(I134*H134,2)</f>
        <v>0</v>
      </c>
      <c r="BL134" s="17" t="s">
        <v>158</v>
      </c>
      <c r="BM134" s="142" t="s">
        <v>444</v>
      </c>
    </row>
    <row r="135" spans="2:65" s="1" customFormat="1">
      <c r="B135" s="32"/>
      <c r="D135" s="144" t="s">
        <v>160</v>
      </c>
      <c r="F135" s="145" t="s">
        <v>1612</v>
      </c>
      <c r="I135" s="146"/>
      <c r="L135" s="32"/>
      <c r="M135" s="147"/>
      <c r="T135" s="53"/>
      <c r="AT135" s="17" t="s">
        <v>160</v>
      </c>
      <c r="AU135" s="17" t="s">
        <v>76</v>
      </c>
    </row>
    <row r="136" spans="2:65" s="1" customFormat="1">
      <c r="B136" s="32"/>
      <c r="D136" s="144" t="s">
        <v>891</v>
      </c>
      <c r="F136" s="183" t="s">
        <v>1615</v>
      </c>
      <c r="I136" s="146"/>
      <c r="L136" s="32"/>
      <c r="M136" s="147"/>
      <c r="T136" s="53"/>
      <c r="AT136" s="17" t="s">
        <v>891</v>
      </c>
      <c r="AU136" s="17" t="s">
        <v>76</v>
      </c>
    </row>
    <row r="137" spans="2:65" s="1" customFormat="1" ht="16.5" customHeight="1">
      <c r="B137" s="32"/>
      <c r="C137" s="131" t="s">
        <v>289</v>
      </c>
      <c r="D137" s="131" t="s">
        <v>153</v>
      </c>
      <c r="E137" s="132" t="s">
        <v>1616</v>
      </c>
      <c r="F137" s="133" t="s">
        <v>1612</v>
      </c>
      <c r="G137" s="134" t="s">
        <v>1584</v>
      </c>
      <c r="H137" s="135">
        <v>4</v>
      </c>
      <c r="I137" s="136"/>
      <c r="J137" s="137">
        <f>ROUND(I137*H137,2)</f>
        <v>0</v>
      </c>
      <c r="K137" s="133" t="s">
        <v>19</v>
      </c>
      <c r="L137" s="32"/>
      <c r="M137" s="138" t="s">
        <v>19</v>
      </c>
      <c r="N137" s="139" t="s">
        <v>40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158</v>
      </c>
      <c r="AT137" s="142" t="s">
        <v>153</v>
      </c>
      <c r="AU137" s="142" t="s">
        <v>76</v>
      </c>
      <c r="AY137" s="17" t="s">
        <v>150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76</v>
      </c>
      <c r="BK137" s="143">
        <f>ROUND(I137*H137,2)</f>
        <v>0</v>
      </c>
      <c r="BL137" s="17" t="s">
        <v>158</v>
      </c>
      <c r="BM137" s="142" t="s">
        <v>456</v>
      </c>
    </row>
    <row r="138" spans="2:65" s="1" customFormat="1">
      <c r="B138" s="32"/>
      <c r="D138" s="144" t="s">
        <v>160</v>
      </c>
      <c r="F138" s="145" t="s">
        <v>1612</v>
      </c>
      <c r="I138" s="146"/>
      <c r="L138" s="32"/>
      <c r="M138" s="147"/>
      <c r="T138" s="53"/>
      <c r="AT138" s="17" t="s">
        <v>160</v>
      </c>
      <c r="AU138" s="17" t="s">
        <v>76</v>
      </c>
    </row>
    <row r="139" spans="2:65" s="1" customFormat="1">
      <c r="B139" s="32"/>
      <c r="D139" s="144" t="s">
        <v>891</v>
      </c>
      <c r="F139" s="183" t="s">
        <v>1617</v>
      </c>
      <c r="I139" s="146"/>
      <c r="L139" s="32"/>
      <c r="M139" s="147"/>
      <c r="T139" s="53"/>
      <c r="AT139" s="17" t="s">
        <v>891</v>
      </c>
      <c r="AU139" s="17" t="s">
        <v>76</v>
      </c>
    </row>
    <row r="140" spans="2:65" s="1" customFormat="1" ht="16.5" customHeight="1">
      <c r="B140" s="32"/>
      <c r="C140" s="131" t="s">
        <v>302</v>
      </c>
      <c r="D140" s="131" t="s">
        <v>153</v>
      </c>
      <c r="E140" s="132" t="s">
        <v>1618</v>
      </c>
      <c r="F140" s="133" t="s">
        <v>1619</v>
      </c>
      <c r="G140" s="134" t="s">
        <v>1584</v>
      </c>
      <c r="H140" s="135">
        <v>1</v>
      </c>
      <c r="I140" s="136"/>
      <c r="J140" s="137">
        <f>ROUND(I140*H140,2)</f>
        <v>0</v>
      </c>
      <c r="K140" s="133" t="s">
        <v>19</v>
      </c>
      <c r="L140" s="32"/>
      <c r="M140" s="138" t="s">
        <v>19</v>
      </c>
      <c r="N140" s="139" t="s">
        <v>40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158</v>
      </c>
      <c r="AT140" s="142" t="s">
        <v>153</v>
      </c>
      <c r="AU140" s="142" t="s">
        <v>76</v>
      </c>
      <c r="AY140" s="17" t="s">
        <v>150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76</v>
      </c>
      <c r="BK140" s="143">
        <f>ROUND(I140*H140,2)</f>
        <v>0</v>
      </c>
      <c r="BL140" s="17" t="s">
        <v>158</v>
      </c>
      <c r="BM140" s="142" t="s">
        <v>473</v>
      </c>
    </row>
    <row r="141" spans="2:65" s="1" customFormat="1">
      <c r="B141" s="32"/>
      <c r="D141" s="144" t="s">
        <v>160</v>
      </c>
      <c r="F141" s="145" t="s">
        <v>1619</v>
      </c>
      <c r="I141" s="146"/>
      <c r="L141" s="32"/>
      <c r="M141" s="147"/>
      <c r="T141" s="53"/>
      <c r="AT141" s="17" t="s">
        <v>160</v>
      </c>
      <c r="AU141" s="17" t="s">
        <v>76</v>
      </c>
    </row>
    <row r="142" spans="2:65" s="1" customFormat="1">
      <c r="B142" s="32"/>
      <c r="D142" s="144" t="s">
        <v>891</v>
      </c>
      <c r="F142" s="183" t="s">
        <v>1620</v>
      </c>
      <c r="I142" s="146"/>
      <c r="L142" s="32"/>
      <c r="M142" s="147"/>
      <c r="T142" s="53"/>
      <c r="AT142" s="17" t="s">
        <v>891</v>
      </c>
      <c r="AU142" s="17" t="s">
        <v>76</v>
      </c>
    </row>
    <row r="143" spans="2:65" s="1" customFormat="1" ht="16.5" customHeight="1">
      <c r="B143" s="32"/>
      <c r="C143" s="131" t="s">
        <v>310</v>
      </c>
      <c r="D143" s="131" t="s">
        <v>153</v>
      </c>
      <c r="E143" s="132" t="s">
        <v>1621</v>
      </c>
      <c r="F143" s="133" t="s">
        <v>1622</v>
      </c>
      <c r="G143" s="134" t="s">
        <v>1584</v>
      </c>
      <c r="H143" s="135">
        <v>12</v>
      </c>
      <c r="I143" s="136"/>
      <c r="J143" s="137">
        <f>ROUND(I143*H143,2)</f>
        <v>0</v>
      </c>
      <c r="K143" s="133" t="s">
        <v>19</v>
      </c>
      <c r="L143" s="32"/>
      <c r="M143" s="138" t="s">
        <v>19</v>
      </c>
      <c r="N143" s="139" t="s">
        <v>40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158</v>
      </c>
      <c r="AT143" s="142" t="s">
        <v>153</v>
      </c>
      <c r="AU143" s="142" t="s">
        <v>76</v>
      </c>
      <c r="AY143" s="17" t="s">
        <v>150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76</v>
      </c>
      <c r="BK143" s="143">
        <f>ROUND(I143*H143,2)</f>
        <v>0</v>
      </c>
      <c r="BL143" s="17" t="s">
        <v>158</v>
      </c>
      <c r="BM143" s="142" t="s">
        <v>490</v>
      </c>
    </row>
    <row r="144" spans="2:65" s="1" customFormat="1">
      <c r="B144" s="32"/>
      <c r="D144" s="144" t="s">
        <v>160</v>
      </c>
      <c r="F144" s="145" t="s">
        <v>1622</v>
      </c>
      <c r="I144" s="146"/>
      <c r="L144" s="32"/>
      <c r="M144" s="147"/>
      <c r="T144" s="53"/>
      <c r="AT144" s="17" t="s">
        <v>160</v>
      </c>
      <c r="AU144" s="17" t="s">
        <v>76</v>
      </c>
    </row>
    <row r="145" spans="2:65" s="1" customFormat="1">
      <c r="B145" s="32"/>
      <c r="D145" s="144" t="s">
        <v>891</v>
      </c>
      <c r="F145" s="183" t="s">
        <v>1623</v>
      </c>
      <c r="I145" s="146"/>
      <c r="L145" s="32"/>
      <c r="M145" s="147"/>
      <c r="T145" s="53"/>
      <c r="AT145" s="17" t="s">
        <v>891</v>
      </c>
      <c r="AU145" s="17" t="s">
        <v>76</v>
      </c>
    </row>
    <row r="146" spans="2:65" s="1" customFormat="1" ht="16.5" customHeight="1">
      <c r="B146" s="32"/>
      <c r="C146" s="131" t="s">
        <v>319</v>
      </c>
      <c r="D146" s="131" t="s">
        <v>153</v>
      </c>
      <c r="E146" s="132" t="s">
        <v>1624</v>
      </c>
      <c r="F146" s="133" t="s">
        <v>1622</v>
      </c>
      <c r="G146" s="134" t="s">
        <v>1584</v>
      </c>
      <c r="H146" s="135">
        <v>25</v>
      </c>
      <c r="I146" s="136"/>
      <c r="J146" s="137">
        <f>ROUND(I146*H146,2)</f>
        <v>0</v>
      </c>
      <c r="K146" s="133" t="s">
        <v>19</v>
      </c>
      <c r="L146" s="32"/>
      <c r="M146" s="138" t="s">
        <v>19</v>
      </c>
      <c r="N146" s="139" t="s">
        <v>40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158</v>
      </c>
      <c r="AT146" s="142" t="s">
        <v>153</v>
      </c>
      <c r="AU146" s="142" t="s">
        <v>76</v>
      </c>
      <c r="AY146" s="17" t="s">
        <v>150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76</v>
      </c>
      <c r="BK146" s="143">
        <f>ROUND(I146*H146,2)</f>
        <v>0</v>
      </c>
      <c r="BL146" s="17" t="s">
        <v>158</v>
      </c>
      <c r="BM146" s="142" t="s">
        <v>508</v>
      </c>
    </row>
    <row r="147" spans="2:65" s="1" customFormat="1">
      <c r="B147" s="32"/>
      <c r="D147" s="144" t="s">
        <v>160</v>
      </c>
      <c r="F147" s="145" t="s">
        <v>1622</v>
      </c>
      <c r="I147" s="146"/>
      <c r="L147" s="32"/>
      <c r="M147" s="147"/>
      <c r="T147" s="53"/>
      <c r="AT147" s="17" t="s">
        <v>160</v>
      </c>
      <c r="AU147" s="17" t="s">
        <v>76</v>
      </c>
    </row>
    <row r="148" spans="2:65" s="1" customFormat="1">
      <c r="B148" s="32"/>
      <c r="D148" s="144" t="s">
        <v>891</v>
      </c>
      <c r="F148" s="183" t="s">
        <v>1625</v>
      </c>
      <c r="I148" s="146"/>
      <c r="L148" s="32"/>
      <c r="M148" s="147"/>
      <c r="T148" s="53"/>
      <c r="AT148" s="17" t="s">
        <v>891</v>
      </c>
      <c r="AU148" s="17" t="s">
        <v>76</v>
      </c>
    </row>
    <row r="149" spans="2:65" s="1" customFormat="1" ht="16.5" customHeight="1">
      <c r="B149" s="32"/>
      <c r="C149" s="131" t="s">
        <v>326</v>
      </c>
      <c r="D149" s="131" t="s">
        <v>153</v>
      </c>
      <c r="E149" s="132" t="s">
        <v>1626</v>
      </c>
      <c r="F149" s="133" t="s">
        <v>1627</v>
      </c>
      <c r="G149" s="134" t="s">
        <v>1584</v>
      </c>
      <c r="H149" s="135">
        <v>16</v>
      </c>
      <c r="I149" s="136"/>
      <c r="J149" s="137">
        <f>ROUND(I149*H149,2)</f>
        <v>0</v>
      </c>
      <c r="K149" s="133" t="s">
        <v>19</v>
      </c>
      <c r="L149" s="32"/>
      <c r="M149" s="138" t="s">
        <v>19</v>
      </c>
      <c r="N149" s="139" t="s">
        <v>40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158</v>
      </c>
      <c r="AT149" s="142" t="s">
        <v>153</v>
      </c>
      <c r="AU149" s="142" t="s">
        <v>76</v>
      </c>
      <c r="AY149" s="17" t="s">
        <v>150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76</v>
      </c>
      <c r="BK149" s="143">
        <f>ROUND(I149*H149,2)</f>
        <v>0</v>
      </c>
      <c r="BL149" s="17" t="s">
        <v>158</v>
      </c>
      <c r="BM149" s="142" t="s">
        <v>527</v>
      </c>
    </row>
    <row r="150" spans="2:65" s="1" customFormat="1">
      <c r="B150" s="32"/>
      <c r="D150" s="144" t="s">
        <v>160</v>
      </c>
      <c r="F150" s="145" t="s">
        <v>1627</v>
      </c>
      <c r="I150" s="146"/>
      <c r="L150" s="32"/>
      <c r="M150" s="147"/>
      <c r="T150" s="53"/>
      <c r="AT150" s="17" t="s">
        <v>160</v>
      </c>
      <c r="AU150" s="17" t="s">
        <v>76</v>
      </c>
    </row>
    <row r="151" spans="2:65" s="1" customFormat="1">
      <c r="B151" s="32"/>
      <c r="D151" s="144" t="s">
        <v>891</v>
      </c>
      <c r="F151" s="183" t="s">
        <v>1628</v>
      </c>
      <c r="I151" s="146"/>
      <c r="L151" s="32"/>
      <c r="M151" s="147"/>
      <c r="T151" s="53"/>
      <c r="AT151" s="17" t="s">
        <v>891</v>
      </c>
      <c r="AU151" s="17" t="s">
        <v>76</v>
      </c>
    </row>
    <row r="152" spans="2:65" s="1" customFormat="1" ht="16.5" customHeight="1">
      <c r="B152" s="32"/>
      <c r="C152" s="131" t="s">
        <v>7</v>
      </c>
      <c r="D152" s="131" t="s">
        <v>153</v>
      </c>
      <c r="E152" s="132" t="s">
        <v>1629</v>
      </c>
      <c r="F152" s="133" t="s">
        <v>1630</v>
      </c>
      <c r="G152" s="134" t="s">
        <v>1584</v>
      </c>
      <c r="H152" s="135">
        <v>1</v>
      </c>
      <c r="I152" s="136"/>
      <c r="J152" s="137">
        <f>ROUND(I152*H152,2)</f>
        <v>0</v>
      </c>
      <c r="K152" s="133" t="s">
        <v>19</v>
      </c>
      <c r="L152" s="32"/>
      <c r="M152" s="138" t="s">
        <v>19</v>
      </c>
      <c r="N152" s="139" t="s">
        <v>40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158</v>
      </c>
      <c r="AT152" s="142" t="s">
        <v>153</v>
      </c>
      <c r="AU152" s="142" t="s">
        <v>76</v>
      </c>
      <c r="AY152" s="17" t="s">
        <v>150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76</v>
      </c>
      <c r="BK152" s="143">
        <f>ROUND(I152*H152,2)</f>
        <v>0</v>
      </c>
      <c r="BL152" s="17" t="s">
        <v>158</v>
      </c>
      <c r="BM152" s="142" t="s">
        <v>541</v>
      </c>
    </row>
    <row r="153" spans="2:65" s="1" customFormat="1">
      <c r="B153" s="32"/>
      <c r="D153" s="144" t="s">
        <v>160</v>
      </c>
      <c r="F153" s="145" t="s">
        <v>1630</v>
      </c>
      <c r="I153" s="146"/>
      <c r="L153" s="32"/>
      <c r="M153" s="147"/>
      <c r="T153" s="53"/>
      <c r="AT153" s="17" t="s">
        <v>160</v>
      </c>
      <c r="AU153" s="17" t="s">
        <v>76</v>
      </c>
    </row>
    <row r="154" spans="2:65" s="1" customFormat="1">
      <c r="B154" s="32"/>
      <c r="D154" s="144" t="s">
        <v>891</v>
      </c>
      <c r="F154" s="183" t="s">
        <v>1631</v>
      </c>
      <c r="I154" s="146"/>
      <c r="L154" s="32"/>
      <c r="M154" s="147"/>
      <c r="T154" s="53"/>
      <c r="AT154" s="17" t="s">
        <v>891</v>
      </c>
      <c r="AU154" s="17" t="s">
        <v>76</v>
      </c>
    </row>
    <row r="155" spans="2:65" s="1" customFormat="1" ht="16.5" customHeight="1">
      <c r="B155" s="32"/>
      <c r="C155" s="131" t="s">
        <v>383</v>
      </c>
      <c r="D155" s="131" t="s">
        <v>153</v>
      </c>
      <c r="E155" s="132" t="s">
        <v>1632</v>
      </c>
      <c r="F155" s="133" t="s">
        <v>1633</v>
      </c>
      <c r="G155" s="134" t="s">
        <v>1584</v>
      </c>
      <c r="H155" s="135">
        <v>1</v>
      </c>
      <c r="I155" s="136"/>
      <c r="J155" s="137">
        <f>ROUND(I155*H155,2)</f>
        <v>0</v>
      </c>
      <c r="K155" s="133" t="s">
        <v>19</v>
      </c>
      <c r="L155" s="32"/>
      <c r="M155" s="138" t="s">
        <v>19</v>
      </c>
      <c r="N155" s="139" t="s">
        <v>40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158</v>
      </c>
      <c r="AT155" s="142" t="s">
        <v>153</v>
      </c>
      <c r="AU155" s="142" t="s">
        <v>76</v>
      </c>
      <c r="AY155" s="17" t="s">
        <v>150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76</v>
      </c>
      <c r="BK155" s="143">
        <f>ROUND(I155*H155,2)</f>
        <v>0</v>
      </c>
      <c r="BL155" s="17" t="s">
        <v>158</v>
      </c>
      <c r="BM155" s="142" t="s">
        <v>974</v>
      </c>
    </row>
    <row r="156" spans="2:65" s="1" customFormat="1">
      <c r="B156" s="32"/>
      <c r="D156" s="144" t="s">
        <v>160</v>
      </c>
      <c r="F156" s="145" t="s">
        <v>1633</v>
      </c>
      <c r="I156" s="146"/>
      <c r="L156" s="32"/>
      <c r="M156" s="147"/>
      <c r="T156" s="53"/>
      <c r="AT156" s="17" t="s">
        <v>160</v>
      </c>
      <c r="AU156" s="17" t="s">
        <v>76</v>
      </c>
    </row>
    <row r="157" spans="2:65" s="1" customFormat="1">
      <c r="B157" s="32"/>
      <c r="D157" s="144" t="s">
        <v>891</v>
      </c>
      <c r="F157" s="183" t="s">
        <v>1634</v>
      </c>
      <c r="I157" s="146"/>
      <c r="L157" s="32"/>
      <c r="M157" s="147"/>
      <c r="T157" s="53"/>
      <c r="AT157" s="17" t="s">
        <v>891</v>
      </c>
      <c r="AU157" s="17" t="s">
        <v>76</v>
      </c>
    </row>
    <row r="158" spans="2:65" s="1" customFormat="1" ht="16.5" customHeight="1">
      <c r="B158" s="32"/>
      <c r="C158" s="131" t="s">
        <v>392</v>
      </c>
      <c r="D158" s="131" t="s">
        <v>153</v>
      </c>
      <c r="E158" s="132" t="s">
        <v>1635</v>
      </c>
      <c r="F158" s="133" t="s">
        <v>1633</v>
      </c>
      <c r="G158" s="134" t="s">
        <v>1584</v>
      </c>
      <c r="H158" s="135">
        <v>1</v>
      </c>
      <c r="I158" s="136"/>
      <c r="J158" s="137">
        <f>ROUND(I158*H158,2)</f>
        <v>0</v>
      </c>
      <c r="K158" s="133" t="s">
        <v>19</v>
      </c>
      <c r="L158" s="32"/>
      <c r="M158" s="138" t="s">
        <v>19</v>
      </c>
      <c r="N158" s="139" t="s">
        <v>40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158</v>
      </c>
      <c r="AT158" s="142" t="s">
        <v>153</v>
      </c>
      <c r="AU158" s="142" t="s">
        <v>76</v>
      </c>
      <c r="AY158" s="17" t="s">
        <v>150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76</v>
      </c>
      <c r="BK158" s="143">
        <f>ROUND(I158*H158,2)</f>
        <v>0</v>
      </c>
      <c r="BL158" s="17" t="s">
        <v>158</v>
      </c>
      <c r="BM158" s="142" t="s">
        <v>993</v>
      </c>
    </row>
    <row r="159" spans="2:65" s="1" customFormat="1">
      <c r="B159" s="32"/>
      <c r="D159" s="144" t="s">
        <v>160</v>
      </c>
      <c r="F159" s="145" t="s">
        <v>1633</v>
      </c>
      <c r="I159" s="146"/>
      <c r="L159" s="32"/>
      <c r="M159" s="147"/>
      <c r="T159" s="53"/>
      <c r="AT159" s="17" t="s">
        <v>160</v>
      </c>
      <c r="AU159" s="17" t="s">
        <v>76</v>
      </c>
    </row>
    <row r="160" spans="2:65" s="1" customFormat="1">
      <c r="B160" s="32"/>
      <c r="D160" s="144" t="s">
        <v>891</v>
      </c>
      <c r="F160" s="183" t="s">
        <v>1636</v>
      </c>
      <c r="I160" s="146"/>
      <c r="L160" s="32"/>
      <c r="M160" s="147"/>
      <c r="T160" s="53"/>
      <c r="AT160" s="17" t="s">
        <v>891</v>
      </c>
      <c r="AU160" s="17" t="s">
        <v>76</v>
      </c>
    </row>
    <row r="161" spans="2:65" s="1" customFormat="1" ht="16.5" customHeight="1">
      <c r="B161" s="32"/>
      <c r="C161" s="131" t="s">
        <v>402</v>
      </c>
      <c r="D161" s="131" t="s">
        <v>153</v>
      </c>
      <c r="E161" s="132" t="s">
        <v>1637</v>
      </c>
      <c r="F161" s="133" t="s">
        <v>1638</v>
      </c>
      <c r="G161" s="134" t="s">
        <v>1584</v>
      </c>
      <c r="H161" s="135">
        <v>1</v>
      </c>
      <c r="I161" s="136"/>
      <c r="J161" s="137">
        <f>ROUND(I161*H161,2)</f>
        <v>0</v>
      </c>
      <c r="K161" s="133" t="s">
        <v>19</v>
      </c>
      <c r="L161" s="32"/>
      <c r="M161" s="138" t="s">
        <v>19</v>
      </c>
      <c r="N161" s="139" t="s">
        <v>40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158</v>
      </c>
      <c r="AT161" s="142" t="s">
        <v>153</v>
      </c>
      <c r="AU161" s="142" t="s">
        <v>76</v>
      </c>
      <c r="AY161" s="17" t="s">
        <v>150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76</v>
      </c>
      <c r="BK161" s="143">
        <f>ROUND(I161*H161,2)</f>
        <v>0</v>
      </c>
      <c r="BL161" s="17" t="s">
        <v>158</v>
      </c>
      <c r="BM161" s="142" t="s">
        <v>1005</v>
      </c>
    </row>
    <row r="162" spans="2:65" s="1" customFormat="1">
      <c r="B162" s="32"/>
      <c r="D162" s="144" t="s">
        <v>160</v>
      </c>
      <c r="F162" s="145" t="s">
        <v>1638</v>
      </c>
      <c r="I162" s="146"/>
      <c r="L162" s="32"/>
      <c r="M162" s="147"/>
      <c r="T162" s="53"/>
      <c r="AT162" s="17" t="s">
        <v>160</v>
      </c>
      <c r="AU162" s="17" t="s">
        <v>76</v>
      </c>
    </row>
    <row r="163" spans="2:65" s="1" customFormat="1">
      <c r="B163" s="32"/>
      <c r="D163" s="144" t="s">
        <v>891</v>
      </c>
      <c r="F163" s="183" t="s">
        <v>1639</v>
      </c>
      <c r="I163" s="146"/>
      <c r="L163" s="32"/>
      <c r="M163" s="147"/>
      <c r="T163" s="53"/>
      <c r="AT163" s="17" t="s">
        <v>891</v>
      </c>
      <c r="AU163" s="17" t="s">
        <v>76</v>
      </c>
    </row>
    <row r="164" spans="2:65" s="1" customFormat="1" ht="16.5" customHeight="1">
      <c r="B164" s="32"/>
      <c r="C164" s="131" t="s">
        <v>409</v>
      </c>
      <c r="D164" s="131" t="s">
        <v>153</v>
      </c>
      <c r="E164" s="132" t="s">
        <v>1640</v>
      </c>
      <c r="F164" s="133" t="s">
        <v>1638</v>
      </c>
      <c r="G164" s="134" t="s">
        <v>1584</v>
      </c>
      <c r="H164" s="135">
        <v>2</v>
      </c>
      <c r="I164" s="136"/>
      <c r="J164" s="137">
        <f>ROUND(I164*H164,2)</f>
        <v>0</v>
      </c>
      <c r="K164" s="133" t="s">
        <v>19</v>
      </c>
      <c r="L164" s="32"/>
      <c r="M164" s="138" t="s">
        <v>19</v>
      </c>
      <c r="N164" s="139" t="s">
        <v>40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158</v>
      </c>
      <c r="AT164" s="142" t="s">
        <v>153</v>
      </c>
      <c r="AU164" s="142" t="s">
        <v>76</v>
      </c>
      <c r="AY164" s="17" t="s">
        <v>150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76</v>
      </c>
      <c r="BK164" s="143">
        <f>ROUND(I164*H164,2)</f>
        <v>0</v>
      </c>
      <c r="BL164" s="17" t="s">
        <v>158</v>
      </c>
      <c r="BM164" s="142" t="s">
        <v>1026</v>
      </c>
    </row>
    <row r="165" spans="2:65" s="1" customFormat="1">
      <c r="B165" s="32"/>
      <c r="D165" s="144" t="s">
        <v>160</v>
      </c>
      <c r="F165" s="145" t="s">
        <v>1638</v>
      </c>
      <c r="I165" s="146"/>
      <c r="L165" s="32"/>
      <c r="M165" s="147"/>
      <c r="T165" s="53"/>
      <c r="AT165" s="17" t="s">
        <v>160</v>
      </c>
      <c r="AU165" s="17" t="s">
        <v>76</v>
      </c>
    </row>
    <row r="166" spans="2:65" s="1" customFormat="1">
      <c r="B166" s="32"/>
      <c r="D166" s="144" t="s">
        <v>891</v>
      </c>
      <c r="F166" s="183" t="s">
        <v>1641</v>
      </c>
      <c r="I166" s="146"/>
      <c r="L166" s="32"/>
      <c r="M166" s="147"/>
      <c r="T166" s="53"/>
      <c r="AT166" s="17" t="s">
        <v>891</v>
      </c>
      <c r="AU166" s="17" t="s">
        <v>76</v>
      </c>
    </row>
    <row r="167" spans="2:65" s="1" customFormat="1" ht="16.5" customHeight="1">
      <c r="B167" s="32"/>
      <c r="C167" s="131" t="s">
        <v>418</v>
      </c>
      <c r="D167" s="131" t="s">
        <v>153</v>
      </c>
      <c r="E167" s="132" t="s">
        <v>1642</v>
      </c>
      <c r="F167" s="133" t="s">
        <v>1633</v>
      </c>
      <c r="G167" s="134" t="s">
        <v>1584</v>
      </c>
      <c r="H167" s="135">
        <v>3</v>
      </c>
      <c r="I167" s="136"/>
      <c r="J167" s="137">
        <f>ROUND(I167*H167,2)</f>
        <v>0</v>
      </c>
      <c r="K167" s="133" t="s">
        <v>19</v>
      </c>
      <c r="L167" s="32"/>
      <c r="M167" s="138" t="s">
        <v>19</v>
      </c>
      <c r="N167" s="139" t="s">
        <v>40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158</v>
      </c>
      <c r="AT167" s="142" t="s">
        <v>153</v>
      </c>
      <c r="AU167" s="142" t="s">
        <v>76</v>
      </c>
      <c r="AY167" s="17" t="s">
        <v>150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76</v>
      </c>
      <c r="BK167" s="143">
        <f>ROUND(I167*H167,2)</f>
        <v>0</v>
      </c>
      <c r="BL167" s="17" t="s">
        <v>158</v>
      </c>
      <c r="BM167" s="142" t="s">
        <v>1036</v>
      </c>
    </row>
    <row r="168" spans="2:65" s="1" customFormat="1">
      <c r="B168" s="32"/>
      <c r="D168" s="144" t="s">
        <v>160</v>
      </c>
      <c r="F168" s="145" t="s">
        <v>1633</v>
      </c>
      <c r="I168" s="146"/>
      <c r="L168" s="32"/>
      <c r="M168" s="147"/>
      <c r="T168" s="53"/>
      <c r="AT168" s="17" t="s">
        <v>160</v>
      </c>
      <c r="AU168" s="17" t="s">
        <v>76</v>
      </c>
    </row>
    <row r="169" spans="2:65" s="1" customFormat="1">
      <c r="B169" s="32"/>
      <c r="D169" s="144" t="s">
        <v>891</v>
      </c>
      <c r="F169" s="183" t="s">
        <v>1643</v>
      </c>
      <c r="I169" s="146"/>
      <c r="L169" s="32"/>
      <c r="M169" s="147"/>
      <c r="T169" s="53"/>
      <c r="AT169" s="17" t="s">
        <v>891</v>
      </c>
      <c r="AU169" s="17" t="s">
        <v>76</v>
      </c>
    </row>
    <row r="170" spans="2:65" s="1" customFormat="1" ht="16.5" customHeight="1">
      <c r="B170" s="32"/>
      <c r="C170" s="131" t="s">
        <v>425</v>
      </c>
      <c r="D170" s="131" t="s">
        <v>153</v>
      </c>
      <c r="E170" s="132" t="s">
        <v>1644</v>
      </c>
      <c r="F170" s="133" t="s">
        <v>1645</v>
      </c>
      <c r="G170" s="134" t="s">
        <v>1584</v>
      </c>
      <c r="H170" s="135">
        <v>2</v>
      </c>
      <c r="I170" s="136"/>
      <c r="J170" s="137">
        <f>ROUND(I170*H170,2)</f>
        <v>0</v>
      </c>
      <c r="K170" s="133" t="s">
        <v>19</v>
      </c>
      <c r="L170" s="32"/>
      <c r="M170" s="138" t="s">
        <v>19</v>
      </c>
      <c r="N170" s="139" t="s">
        <v>40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158</v>
      </c>
      <c r="AT170" s="142" t="s">
        <v>153</v>
      </c>
      <c r="AU170" s="142" t="s">
        <v>76</v>
      </c>
      <c r="AY170" s="17" t="s">
        <v>150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76</v>
      </c>
      <c r="BK170" s="143">
        <f>ROUND(I170*H170,2)</f>
        <v>0</v>
      </c>
      <c r="BL170" s="17" t="s">
        <v>158</v>
      </c>
      <c r="BM170" s="142" t="s">
        <v>1046</v>
      </c>
    </row>
    <row r="171" spans="2:65" s="1" customFormat="1">
      <c r="B171" s="32"/>
      <c r="D171" s="144" t="s">
        <v>160</v>
      </c>
      <c r="F171" s="145" t="s">
        <v>1645</v>
      </c>
      <c r="I171" s="146"/>
      <c r="L171" s="32"/>
      <c r="M171" s="147"/>
      <c r="T171" s="53"/>
      <c r="AT171" s="17" t="s">
        <v>160</v>
      </c>
      <c r="AU171" s="17" t="s">
        <v>76</v>
      </c>
    </row>
    <row r="172" spans="2:65" s="1" customFormat="1">
      <c r="B172" s="32"/>
      <c r="D172" s="144" t="s">
        <v>891</v>
      </c>
      <c r="F172" s="183" t="s">
        <v>1646</v>
      </c>
      <c r="I172" s="146"/>
      <c r="L172" s="32"/>
      <c r="M172" s="147"/>
      <c r="T172" s="53"/>
      <c r="AT172" s="17" t="s">
        <v>891</v>
      </c>
      <c r="AU172" s="17" t="s">
        <v>76</v>
      </c>
    </row>
    <row r="173" spans="2:65" s="1" customFormat="1" ht="16.5" customHeight="1">
      <c r="B173" s="32"/>
      <c r="C173" s="131" t="s">
        <v>431</v>
      </c>
      <c r="D173" s="131" t="s">
        <v>153</v>
      </c>
      <c r="E173" s="132" t="s">
        <v>1647</v>
      </c>
      <c r="F173" s="133" t="s">
        <v>1648</v>
      </c>
      <c r="G173" s="134" t="s">
        <v>1584</v>
      </c>
      <c r="H173" s="135">
        <v>1</v>
      </c>
      <c r="I173" s="136"/>
      <c r="J173" s="137">
        <f>ROUND(I173*H173,2)</f>
        <v>0</v>
      </c>
      <c r="K173" s="133" t="s">
        <v>19</v>
      </c>
      <c r="L173" s="32"/>
      <c r="M173" s="138" t="s">
        <v>19</v>
      </c>
      <c r="N173" s="139" t="s">
        <v>40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158</v>
      </c>
      <c r="AT173" s="142" t="s">
        <v>153</v>
      </c>
      <c r="AU173" s="142" t="s">
        <v>76</v>
      </c>
      <c r="AY173" s="17" t="s">
        <v>150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76</v>
      </c>
      <c r="BK173" s="143">
        <f>ROUND(I173*H173,2)</f>
        <v>0</v>
      </c>
      <c r="BL173" s="17" t="s">
        <v>158</v>
      </c>
      <c r="BM173" s="142" t="s">
        <v>1058</v>
      </c>
    </row>
    <row r="174" spans="2:65" s="1" customFormat="1">
      <c r="B174" s="32"/>
      <c r="D174" s="144" t="s">
        <v>160</v>
      </c>
      <c r="F174" s="145" t="s">
        <v>1648</v>
      </c>
      <c r="I174" s="146"/>
      <c r="L174" s="32"/>
      <c r="M174" s="147"/>
      <c r="T174" s="53"/>
      <c r="AT174" s="17" t="s">
        <v>160</v>
      </c>
      <c r="AU174" s="17" t="s">
        <v>76</v>
      </c>
    </row>
    <row r="175" spans="2:65" s="1" customFormat="1">
      <c r="B175" s="32"/>
      <c r="D175" s="144" t="s">
        <v>891</v>
      </c>
      <c r="F175" s="183" t="s">
        <v>1649</v>
      </c>
      <c r="I175" s="146"/>
      <c r="L175" s="32"/>
      <c r="M175" s="147"/>
      <c r="T175" s="53"/>
      <c r="AT175" s="17" t="s">
        <v>891</v>
      </c>
      <c r="AU175" s="17" t="s">
        <v>76</v>
      </c>
    </row>
    <row r="176" spans="2:65" s="1" customFormat="1" ht="16.5" customHeight="1">
      <c r="B176" s="32"/>
      <c r="C176" s="131" t="s">
        <v>438</v>
      </c>
      <c r="D176" s="131" t="s">
        <v>153</v>
      </c>
      <c r="E176" s="132" t="s">
        <v>1650</v>
      </c>
      <c r="F176" s="133" t="s">
        <v>1648</v>
      </c>
      <c r="G176" s="134" t="s">
        <v>1584</v>
      </c>
      <c r="H176" s="135">
        <v>12</v>
      </c>
      <c r="I176" s="136"/>
      <c r="J176" s="137">
        <f>ROUND(I176*H176,2)</f>
        <v>0</v>
      </c>
      <c r="K176" s="133" t="s">
        <v>19</v>
      </c>
      <c r="L176" s="32"/>
      <c r="M176" s="138" t="s">
        <v>19</v>
      </c>
      <c r="N176" s="139" t="s">
        <v>40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158</v>
      </c>
      <c r="AT176" s="142" t="s">
        <v>153</v>
      </c>
      <c r="AU176" s="142" t="s">
        <v>76</v>
      </c>
      <c r="AY176" s="17" t="s">
        <v>150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76</v>
      </c>
      <c r="BK176" s="143">
        <f>ROUND(I176*H176,2)</f>
        <v>0</v>
      </c>
      <c r="BL176" s="17" t="s">
        <v>158</v>
      </c>
      <c r="BM176" s="142" t="s">
        <v>1069</v>
      </c>
    </row>
    <row r="177" spans="2:65" s="1" customFormat="1">
      <c r="B177" s="32"/>
      <c r="D177" s="144" t="s">
        <v>160</v>
      </c>
      <c r="F177" s="145" t="s">
        <v>1648</v>
      </c>
      <c r="I177" s="146"/>
      <c r="L177" s="32"/>
      <c r="M177" s="147"/>
      <c r="T177" s="53"/>
      <c r="AT177" s="17" t="s">
        <v>160</v>
      </c>
      <c r="AU177" s="17" t="s">
        <v>76</v>
      </c>
    </row>
    <row r="178" spans="2:65" s="1" customFormat="1">
      <c r="B178" s="32"/>
      <c r="D178" s="144" t="s">
        <v>891</v>
      </c>
      <c r="F178" s="183" t="s">
        <v>1651</v>
      </c>
      <c r="I178" s="146"/>
      <c r="L178" s="32"/>
      <c r="M178" s="147"/>
      <c r="T178" s="53"/>
      <c r="AT178" s="17" t="s">
        <v>891</v>
      </c>
      <c r="AU178" s="17" t="s">
        <v>76</v>
      </c>
    </row>
    <row r="179" spans="2:65" s="1" customFormat="1" ht="16.5" customHeight="1">
      <c r="B179" s="32"/>
      <c r="C179" s="131" t="s">
        <v>444</v>
      </c>
      <c r="D179" s="131" t="s">
        <v>153</v>
      </c>
      <c r="E179" s="132" t="s">
        <v>1652</v>
      </c>
      <c r="F179" s="133" t="s">
        <v>1648</v>
      </c>
      <c r="G179" s="134" t="s">
        <v>1584</v>
      </c>
      <c r="H179" s="135">
        <v>8</v>
      </c>
      <c r="I179" s="136"/>
      <c r="J179" s="137">
        <f>ROUND(I179*H179,2)</f>
        <v>0</v>
      </c>
      <c r="K179" s="133" t="s">
        <v>19</v>
      </c>
      <c r="L179" s="32"/>
      <c r="M179" s="138" t="s">
        <v>19</v>
      </c>
      <c r="N179" s="139" t="s">
        <v>40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158</v>
      </c>
      <c r="AT179" s="142" t="s">
        <v>153</v>
      </c>
      <c r="AU179" s="142" t="s">
        <v>76</v>
      </c>
      <c r="AY179" s="17" t="s">
        <v>150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76</v>
      </c>
      <c r="BK179" s="143">
        <f>ROUND(I179*H179,2)</f>
        <v>0</v>
      </c>
      <c r="BL179" s="17" t="s">
        <v>158</v>
      </c>
      <c r="BM179" s="142" t="s">
        <v>1082</v>
      </c>
    </row>
    <row r="180" spans="2:65" s="1" customFormat="1">
      <c r="B180" s="32"/>
      <c r="D180" s="144" t="s">
        <v>160</v>
      </c>
      <c r="F180" s="145" t="s">
        <v>1648</v>
      </c>
      <c r="I180" s="146"/>
      <c r="L180" s="32"/>
      <c r="M180" s="147"/>
      <c r="T180" s="53"/>
      <c r="AT180" s="17" t="s">
        <v>160</v>
      </c>
      <c r="AU180" s="17" t="s">
        <v>76</v>
      </c>
    </row>
    <row r="181" spans="2:65" s="1" customFormat="1">
      <c r="B181" s="32"/>
      <c r="D181" s="144" t="s">
        <v>891</v>
      </c>
      <c r="F181" s="183" t="s">
        <v>1653</v>
      </c>
      <c r="I181" s="146"/>
      <c r="L181" s="32"/>
      <c r="M181" s="147"/>
      <c r="T181" s="53"/>
      <c r="AT181" s="17" t="s">
        <v>891</v>
      </c>
      <c r="AU181" s="17" t="s">
        <v>76</v>
      </c>
    </row>
    <row r="182" spans="2:65" s="1" customFormat="1" ht="16.5" customHeight="1">
      <c r="B182" s="32"/>
      <c r="C182" s="131" t="s">
        <v>450</v>
      </c>
      <c r="D182" s="131" t="s">
        <v>153</v>
      </c>
      <c r="E182" s="132" t="s">
        <v>1654</v>
      </c>
      <c r="F182" s="133" t="s">
        <v>1655</v>
      </c>
      <c r="G182" s="134" t="s">
        <v>1584</v>
      </c>
      <c r="H182" s="135">
        <v>2</v>
      </c>
      <c r="I182" s="136"/>
      <c r="J182" s="137">
        <f>ROUND(I182*H182,2)</f>
        <v>0</v>
      </c>
      <c r="K182" s="133" t="s">
        <v>19</v>
      </c>
      <c r="L182" s="32"/>
      <c r="M182" s="138" t="s">
        <v>19</v>
      </c>
      <c r="N182" s="139" t="s">
        <v>40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158</v>
      </c>
      <c r="AT182" s="142" t="s">
        <v>153</v>
      </c>
      <c r="AU182" s="142" t="s">
        <v>76</v>
      </c>
      <c r="AY182" s="17" t="s">
        <v>150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76</v>
      </c>
      <c r="BK182" s="143">
        <f>ROUND(I182*H182,2)</f>
        <v>0</v>
      </c>
      <c r="BL182" s="17" t="s">
        <v>158</v>
      </c>
      <c r="BM182" s="142" t="s">
        <v>1098</v>
      </c>
    </row>
    <row r="183" spans="2:65" s="1" customFormat="1">
      <c r="B183" s="32"/>
      <c r="D183" s="144" t="s">
        <v>160</v>
      </c>
      <c r="F183" s="145" t="s">
        <v>1655</v>
      </c>
      <c r="I183" s="146"/>
      <c r="L183" s="32"/>
      <c r="M183" s="147"/>
      <c r="T183" s="53"/>
      <c r="AT183" s="17" t="s">
        <v>160</v>
      </c>
      <c r="AU183" s="17" t="s">
        <v>76</v>
      </c>
    </row>
    <row r="184" spans="2:65" s="1" customFormat="1">
      <c r="B184" s="32"/>
      <c r="D184" s="144" t="s">
        <v>891</v>
      </c>
      <c r="F184" s="183" t="s">
        <v>1656</v>
      </c>
      <c r="I184" s="146"/>
      <c r="L184" s="32"/>
      <c r="M184" s="147"/>
      <c r="T184" s="53"/>
      <c r="AT184" s="17" t="s">
        <v>891</v>
      </c>
      <c r="AU184" s="17" t="s">
        <v>76</v>
      </c>
    </row>
    <row r="185" spans="2:65" s="1" customFormat="1" ht="16.5" customHeight="1">
      <c r="B185" s="32"/>
      <c r="C185" s="131" t="s">
        <v>456</v>
      </c>
      <c r="D185" s="131" t="s">
        <v>153</v>
      </c>
      <c r="E185" s="132" t="s">
        <v>1657</v>
      </c>
      <c r="F185" s="133" t="s">
        <v>1655</v>
      </c>
      <c r="G185" s="134" t="s">
        <v>1584</v>
      </c>
      <c r="H185" s="135">
        <v>8</v>
      </c>
      <c r="I185" s="136"/>
      <c r="J185" s="137">
        <f>ROUND(I185*H185,2)</f>
        <v>0</v>
      </c>
      <c r="K185" s="133" t="s">
        <v>19</v>
      </c>
      <c r="L185" s="32"/>
      <c r="M185" s="138" t="s">
        <v>19</v>
      </c>
      <c r="N185" s="139" t="s">
        <v>40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158</v>
      </c>
      <c r="AT185" s="142" t="s">
        <v>153</v>
      </c>
      <c r="AU185" s="142" t="s">
        <v>76</v>
      </c>
      <c r="AY185" s="17" t="s">
        <v>150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76</v>
      </c>
      <c r="BK185" s="143">
        <f>ROUND(I185*H185,2)</f>
        <v>0</v>
      </c>
      <c r="BL185" s="17" t="s">
        <v>158</v>
      </c>
      <c r="BM185" s="142" t="s">
        <v>1106</v>
      </c>
    </row>
    <row r="186" spans="2:65" s="1" customFormat="1">
      <c r="B186" s="32"/>
      <c r="D186" s="144" t="s">
        <v>160</v>
      </c>
      <c r="F186" s="145" t="s">
        <v>1655</v>
      </c>
      <c r="I186" s="146"/>
      <c r="L186" s="32"/>
      <c r="M186" s="147"/>
      <c r="T186" s="53"/>
      <c r="AT186" s="17" t="s">
        <v>160</v>
      </c>
      <c r="AU186" s="17" t="s">
        <v>76</v>
      </c>
    </row>
    <row r="187" spans="2:65" s="1" customFormat="1">
      <c r="B187" s="32"/>
      <c r="D187" s="144" t="s">
        <v>891</v>
      </c>
      <c r="F187" s="183" t="s">
        <v>1658</v>
      </c>
      <c r="I187" s="146"/>
      <c r="L187" s="32"/>
      <c r="M187" s="147"/>
      <c r="T187" s="53"/>
      <c r="AT187" s="17" t="s">
        <v>891</v>
      </c>
      <c r="AU187" s="17" t="s">
        <v>76</v>
      </c>
    </row>
    <row r="188" spans="2:65" s="1" customFormat="1" ht="16.5" customHeight="1">
      <c r="B188" s="32"/>
      <c r="C188" s="131" t="s">
        <v>466</v>
      </c>
      <c r="D188" s="131" t="s">
        <v>153</v>
      </c>
      <c r="E188" s="132" t="s">
        <v>1659</v>
      </c>
      <c r="F188" s="133" t="s">
        <v>1655</v>
      </c>
      <c r="G188" s="134" t="s">
        <v>1584</v>
      </c>
      <c r="H188" s="135">
        <v>3</v>
      </c>
      <c r="I188" s="136"/>
      <c r="J188" s="137">
        <f>ROUND(I188*H188,2)</f>
        <v>0</v>
      </c>
      <c r="K188" s="133" t="s">
        <v>19</v>
      </c>
      <c r="L188" s="32"/>
      <c r="M188" s="138" t="s">
        <v>19</v>
      </c>
      <c r="N188" s="139" t="s">
        <v>40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158</v>
      </c>
      <c r="AT188" s="142" t="s">
        <v>153</v>
      </c>
      <c r="AU188" s="142" t="s">
        <v>76</v>
      </c>
      <c r="AY188" s="17" t="s">
        <v>150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7" t="s">
        <v>76</v>
      </c>
      <c r="BK188" s="143">
        <f>ROUND(I188*H188,2)</f>
        <v>0</v>
      </c>
      <c r="BL188" s="17" t="s">
        <v>158</v>
      </c>
      <c r="BM188" s="142" t="s">
        <v>1120</v>
      </c>
    </row>
    <row r="189" spans="2:65" s="1" customFormat="1">
      <c r="B189" s="32"/>
      <c r="D189" s="144" t="s">
        <v>160</v>
      </c>
      <c r="F189" s="145" t="s">
        <v>1655</v>
      </c>
      <c r="I189" s="146"/>
      <c r="L189" s="32"/>
      <c r="M189" s="147"/>
      <c r="T189" s="53"/>
      <c r="AT189" s="17" t="s">
        <v>160</v>
      </c>
      <c r="AU189" s="17" t="s">
        <v>76</v>
      </c>
    </row>
    <row r="190" spans="2:65" s="1" customFormat="1">
      <c r="B190" s="32"/>
      <c r="D190" s="144" t="s">
        <v>891</v>
      </c>
      <c r="F190" s="183" t="s">
        <v>1660</v>
      </c>
      <c r="I190" s="146"/>
      <c r="L190" s="32"/>
      <c r="M190" s="147"/>
      <c r="T190" s="53"/>
      <c r="AT190" s="17" t="s">
        <v>891</v>
      </c>
      <c r="AU190" s="17" t="s">
        <v>76</v>
      </c>
    </row>
    <row r="191" spans="2:65" s="1" customFormat="1" ht="16.5" customHeight="1">
      <c r="B191" s="32"/>
      <c r="C191" s="131" t="s">
        <v>473</v>
      </c>
      <c r="D191" s="131" t="s">
        <v>153</v>
      </c>
      <c r="E191" s="132" t="s">
        <v>1661</v>
      </c>
      <c r="F191" s="133" t="s">
        <v>1662</v>
      </c>
      <c r="G191" s="134" t="s">
        <v>1584</v>
      </c>
      <c r="H191" s="135">
        <v>8</v>
      </c>
      <c r="I191" s="136"/>
      <c r="J191" s="137">
        <f>ROUND(I191*H191,2)</f>
        <v>0</v>
      </c>
      <c r="K191" s="133" t="s">
        <v>19</v>
      </c>
      <c r="L191" s="32"/>
      <c r="M191" s="138" t="s">
        <v>19</v>
      </c>
      <c r="N191" s="139" t="s">
        <v>40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158</v>
      </c>
      <c r="AT191" s="142" t="s">
        <v>153</v>
      </c>
      <c r="AU191" s="142" t="s">
        <v>76</v>
      </c>
      <c r="AY191" s="17" t="s">
        <v>150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76</v>
      </c>
      <c r="BK191" s="143">
        <f>ROUND(I191*H191,2)</f>
        <v>0</v>
      </c>
      <c r="BL191" s="17" t="s">
        <v>158</v>
      </c>
      <c r="BM191" s="142" t="s">
        <v>1136</v>
      </c>
    </row>
    <row r="192" spans="2:65" s="1" customFormat="1">
      <c r="B192" s="32"/>
      <c r="D192" s="144" t="s">
        <v>160</v>
      </c>
      <c r="F192" s="145" t="s">
        <v>1662</v>
      </c>
      <c r="I192" s="146"/>
      <c r="L192" s="32"/>
      <c r="M192" s="147"/>
      <c r="T192" s="53"/>
      <c r="AT192" s="17" t="s">
        <v>160</v>
      </c>
      <c r="AU192" s="17" t="s">
        <v>76</v>
      </c>
    </row>
    <row r="193" spans="2:65" s="1" customFormat="1">
      <c r="B193" s="32"/>
      <c r="D193" s="144" t="s">
        <v>891</v>
      </c>
      <c r="F193" s="183" t="s">
        <v>1663</v>
      </c>
      <c r="I193" s="146"/>
      <c r="L193" s="32"/>
      <c r="M193" s="147"/>
      <c r="T193" s="53"/>
      <c r="AT193" s="17" t="s">
        <v>891</v>
      </c>
      <c r="AU193" s="17" t="s">
        <v>76</v>
      </c>
    </row>
    <row r="194" spans="2:65" s="1" customFormat="1" ht="16.5" customHeight="1">
      <c r="B194" s="32"/>
      <c r="C194" s="131" t="s">
        <v>482</v>
      </c>
      <c r="D194" s="131" t="s">
        <v>153</v>
      </c>
      <c r="E194" s="132" t="s">
        <v>1664</v>
      </c>
      <c r="F194" s="133" t="s">
        <v>1665</v>
      </c>
      <c r="G194" s="134" t="s">
        <v>156</v>
      </c>
      <c r="H194" s="135">
        <v>55</v>
      </c>
      <c r="I194" s="136"/>
      <c r="J194" s="137">
        <f>ROUND(I194*H194,2)</f>
        <v>0</v>
      </c>
      <c r="K194" s="133" t="s">
        <v>19</v>
      </c>
      <c r="L194" s="32"/>
      <c r="M194" s="138" t="s">
        <v>19</v>
      </c>
      <c r="N194" s="139" t="s">
        <v>40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158</v>
      </c>
      <c r="AT194" s="142" t="s">
        <v>153</v>
      </c>
      <c r="AU194" s="142" t="s">
        <v>76</v>
      </c>
      <c r="AY194" s="17" t="s">
        <v>150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76</v>
      </c>
      <c r="BK194" s="143">
        <f>ROUND(I194*H194,2)</f>
        <v>0</v>
      </c>
      <c r="BL194" s="17" t="s">
        <v>158</v>
      </c>
      <c r="BM194" s="142" t="s">
        <v>1153</v>
      </c>
    </row>
    <row r="195" spans="2:65" s="1" customFormat="1">
      <c r="B195" s="32"/>
      <c r="D195" s="144" t="s">
        <v>160</v>
      </c>
      <c r="F195" s="145" t="s">
        <v>1665</v>
      </c>
      <c r="I195" s="146"/>
      <c r="L195" s="32"/>
      <c r="M195" s="147"/>
      <c r="T195" s="53"/>
      <c r="AT195" s="17" t="s">
        <v>160</v>
      </c>
      <c r="AU195" s="17" t="s">
        <v>76</v>
      </c>
    </row>
    <row r="196" spans="2:65" s="1" customFormat="1">
      <c r="B196" s="32"/>
      <c r="D196" s="144" t="s">
        <v>891</v>
      </c>
      <c r="F196" s="183" t="s">
        <v>1666</v>
      </c>
      <c r="I196" s="146"/>
      <c r="L196" s="32"/>
      <c r="M196" s="147"/>
      <c r="T196" s="53"/>
      <c r="AT196" s="17" t="s">
        <v>891</v>
      </c>
      <c r="AU196" s="17" t="s">
        <v>76</v>
      </c>
    </row>
    <row r="197" spans="2:65" s="1" customFormat="1" ht="16.5" customHeight="1">
      <c r="B197" s="32"/>
      <c r="C197" s="131" t="s">
        <v>490</v>
      </c>
      <c r="D197" s="131" t="s">
        <v>153</v>
      </c>
      <c r="E197" s="132" t="s">
        <v>1667</v>
      </c>
      <c r="F197" s="133" t="s">
        <v>1665</v>
      </c>
      <c r="G197" s="134" t="s">
        <v>156</v>
      </c>
      <c r="H197" s="135">
        <v>0.8</v>
      </c>
      <c r="I197" s="136"/>
      <c r="J197" s="137">
        <f>ROUND(I197*H197,2)</f>
        <v>0</v>
      </c>
      <c r="K197" s="133" t="s">
        <v>19</v>
      </c>
      <c r="L197" s="32"/>
      <c r="M197" s="138" t="s">
        <v>19</v>
      </c>
      <c r="N197" s="139" t="s">
        <v>40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158</v>
      </c>
      <c r="AT197" s="142" t="s">
        <v>153</v>
      </c>
      <c r="AU197" s="142" t="s">
        <v>76</v>
      </c>
      <c r="AY197" s="17" t="s">
        <v>150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76</v>
      </c>
      <c r="BK197" s="143">
        <f>ROUND(I197*H197,2)</f>
        <v>0</v>
      </c>
      <c r="BL197" s="17" t="s">
        <v>158</v>
      </c>
      <c r="BM197" s="142" t="s">
        <v>1169</v>
      </c>
    </row>
    <row r="198" spans="2:65" s="1" customFormat="1">
      <c r="B198" s="32"/>
      <c r="D198" s="144" t="s">
        <v>160</v>
      </c>
      <c r="F198" s="145" t="s">
        <v>1665</v>
      </c>
      <c r="I198" s="146"/>
      <c r="L198" s="32"/>
      <c r="M198" s="147"/>
      <c r="T198" s="53"/>
      <c r="AT198" s="17" t="s">
        <v>160</v>
      </c>
      <c r="AU198" s="17" t="s">
        <v>76</v>
      </c>
    </row>
    <row r="199" spans="2:65" s="1" customFormat="1">
      <c r="B199" s="32"/>
      <c r="D199" s="144" t="s">
        <v>891</v>
      </c>
      <c r="F199" s="183" t="s">
        <v>1668</v>
      </c>
      <c r="I199" s="146"/>
      <c r="L199" s="32"/>
      <c r="M199" s="147"/>
      <c r="T199" s="53"/>
      <c r="AT199" s="17" t="s">
        <v>891</v>
      </c>
      <c r="AU199" s="17" t="s">
        <v>76</v>
      </c>
    </row>
    <row r="200" spans="2:65" s="1" customFormat="1" ht="16.5" customHeight="1">
      <c r="B200" s="32"/>
      <c r="C200" s="131" t="s">
        <v>500</v>
      </c>
      <c r="D200" s="131" t="s">
        <v>153</v>
      </c>
      <c r="E200" s="132" t="s">
        <v>1669</v>
      </c>
      <c r="F200" s="133" t="s">
        <v>1665</v>
      </c>
      <c r="G200" s="134" t="s">
        <v>156</v>
      </c>
      <c r="H200" s="135">
        <v>17.399999999999999</v>
      </c>
      <c r="I200" s="136"/>
      <c r="J200" s="137">
        <f>ROUND(I200*H200,2)</f>
        <v>0</v>
      </c>
      <c r="K200" s="133" t="s">
        <v>19</v>
      </c>
      <c r="L200" s="32"/>
      <c r="M200" s="138" t="s">
        <v>19</v>
      </c>
      <c r="N200" s="139" t="s">
        <v>40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158</v>
      </c>
      <c r="AT200" s="142" t="s">
        <v>153</v>
      </c>
      <c r="AU200" s="142" t="s">
        <v>76</v>
      </c>
      <c r="AY200" s="17" t="s">
        <v>150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76</v>
      </c>
      <c r="BK200" s="143">
        <f>ROUND(I200*H200,2)</f>
        <v>0</v>
      </c>
      <c r="BL200" s="17" t="s">
        <v>158</v>
      </c>
      <c r="BM200" s="142" t="s">
        <v>1183</v>
      </c>
    </row>
    <row r="201" spans="2:65" s="1" customFormat="1">
      <c r="B201" s="32"/>
      <c r="D201" s="144" t="s">
        <v>160</v>
      </c>
      <c r="F201" s="145" t="s">
        <v>1665</v>
      </c>
      <c r="I201" s="146"/>
      <c r="L201" s="32"/>
      <c r="M201" s="147"/>
      <c r="T201" s="53"/>
      <c r="AT201" s="17" t="s">
        <v>160</v>
      </c>
      <c r="AU201" s="17" t="s">
        <v>76</v>
      </c>
    </row>
    <row r="202" spans="2:65" s="1" customFormat="1">
      <c r="B202" s="32"/>
      <c r="D202" s="144" t="s">
        <v>891</v>
      </c>
      <c r="F202" s="183" t="s">
        <v>1670</v>
      </c>
      <c r="I202" s="146"/>
      <c r="L202" s="32"/>
      <c r="M202" s="147"/>
      <c r="T202" s="53"/>
      <c r="AT202" s="17" t="s">
        <v>891</v>
      </c>
      <c r="AU202" s="17" t="s">
        <v>76</v>
      </c>
    </row>
    <row r="203" spans="2:65" s="1" customFormat="1" ht="16.5" customHeight="1">
      <c r="B203" s="32"/>
      <c r="C203" s="131" t="s">
        <v>508</v>
      </c>
      <c r="D203" s="131" t="s">
        <v>153</v>
      </c>
      <c r="E203" s="132" t="s">
        <v>1671</v>
      </c>
      <c r="F203" s="133" t="s">
        <v>1672</v>
      </c>
      <c r="G203" s="134" t="s">
        <v>156</v>
      </c>
      <c r="H203" s="135">
        <v>25.4</v>
      </c>
      <c r="I203" s="136"/>
      <c r="J203" s="137">
        <f>ROUND(I203*H203,2)</f>
        <v>0</v>
      </c>
      <c r="K203" s="133" t="s">
        <v>19</v>
      </c>
      <c r="L203" s="32"/>
      <c r="M203" s="138" t="s">
        <v>19</v>
      </c>
      <c r="N203" s="139" t="s">
        <v>40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158</v>
      </c>
      <c r="AT203" s="142" t="s">
        <v>153</v>
      </c>
      <c r="AU203" s="142" t="s">
        <v>76</v>
      </c>
      <c r="AY203" s="17" t="s">
        <v>150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76</v>
      </c>
      <c r="BK203" s="143">
        <f>ROUND(I203*H203,2)</f>
        <v>0</v>
      </c>
      <c r="BL203" s="17" t="s">
        <v>158</v>
      </c>
      <c r="BM203" s="142" t="s">
        <v>1197</v>
      </c>
    </row>
    <row r="204" spans="2:65" s="1" customFormat="1">
      <c r="B204" s="32"/>
      <c r="D204" s="144" t="s">
        <v>160</v>
      </c>
      <c r="F204" s="145" t="s">
        <v>1672</v>
      </c>
      <c r="I204" s="146"/>
      <c r="L204" s="32"/>
      <c r="M204" s="147"/>
      <c r="T204" s="53"/>
      <c r="AT204" s="17" t="s">
        <v>160</v>
      </c>
      <c r="AU204" s="17" t="s">
        <v>76</v>
      </c>
    </row>
    <row r="205" spans="2:65" s="1" customFormat="1">
      <c r="B205" s="32"/>
      <c r="D205" s="144" t="s">
        <v>891</v>
      </c>
      <c r="F205" s="183" t="s">
        <v>1666</v>
      </c>
      <c r="I205" s="146"/>
      <c r="L205" s="32"/>
      <c r="M205" s="147"/>
      <c r="T205" s="53"/>
      <c r="AT205" s="17" t="s">
        <v>891</v>
      </c>
      <c r="AU205" s="17" t="s">
        <v>76</v>
      </c>
    </row>
    <row r="206" spans="2:65" s="1" customFormat="1" ht="16.5" customHeight="1">
      <c r="B206" s="32"/>
      <c r="C206" s="131" t="s">
        <v>515</v>
      </c>
      <c r="D206" s="131" t="s">
        <v>153</v>
      </c>
      <c r="E206" s="132" t="s">
        <v>1673</v>
      </c>
      <c r="F206" s="133" t="s">
        <v>1672</v>
      </c>
      <c r="G206" s="134" t="s">
        <v>156</v>
      </c>
      <c r="H206" s="135">
        <v>11.8</v>
      </c>
      <c r="I206" s="136"/>
      <c r="J206" s="137">
        <f>ROUND(I206*H206,2)</f>
        <v>0</v>
      </c>
      <c r="K206" s="133" t="s">
        <v>19</v>
      </c>
      <c r="L206" s="32"/>
      <c r="M206" s="138" t="s">
        <v>19</v>
      </c>
      <c r="N206" s="139" t="s">
        <v>40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158</v>
      </c>
      <c r="AT206" s="142" t="s">
        <v>153</v>
      </c>
      <c r="AU206" s="142" t="s">
        <v>76</v>
      </c>
      <c r="AY206" s="17" t="s">
        <v>150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76</v>
      </c>
      <c r="BK206" s="143">
        <f>ROUND(I206*H206,2)</f>
        <v>0</v>
      </c>
      <c r="BL206" s="17" t="s">
        <v>158</v>
      </c>
      <c r="BM206" s="142" t="s">
        <v>1215</v>
      </c>
    </row>
    <row r="207" spans="2:65" s="1" customFormat="1">
      <c r="B207" s="32"/>
      <c r="D207" s="144" t="s">
        <v>160</v>
      </c>
      <c r="F207" s="145" t="s">
        <v>1672</v>
      </c>
      <c r="I207" s="146"/>
      <c r="L207" s="32"/>
      <c r="M207" s="147"/>
      <c r="T207" s="53"/>
      <c r="AT207" s="17" t="s">
        <v>160</v>
      </c>
      <c r="AU207" s="17" t="s">
        <v>76</v>
      </c>
    </row>
    <row r="208" spans="2:65" s="1" customFormat="1">
      <c r="B208" s="32"/>
      <c r="D208" s="144" t="s">
        <v>891</v>
      </c>
      <c r="F208" s="183" t="s">
        <v>1670</v>
      </c>
      <c r="I208" s="146"/>
      <c r="L208" s="32"/>
      <c r="M208" s="147"/>
      <c r="T208" s="53"/>
      <c r="AT208" s="17" t="s">
        <v>891</v>
      </c>
      <c r="AU208" s="17" t="s">
        <v>76</v>
      </c>
    </row>
    <row r="209" spans="2:65" s="11" customFormat="1" ht="25.9" customHeight="1">
      <c r="B209" s="119"/>
      <c r="D209" s="120" t="s">
        <v>68</v>
      </c>
      <c r="E209" s="121" t="s">
        <v>1674</v>
      </c>
      <c r="F209" s="121" t="s">
        <v>1675</v>
      </c>
      <c r="I209" s="122"/>
      <c r="J209" s="123">
        <f>BK209</f>
        <v>0</v>
      </c>
      <c r="L209" s="119"/>
      <c r="M209" s="124"/>
      <c r="P209" s="125">
        <f>SUM(P210:P323)</f>
        <v>0</v>
      </c>
      <c r="R209" s="125">
        <f>SUM(R210:R323)</f>
        <v>0</v>
      </c>
      <c r="T209" s="126">
        <f>SUM(T210:T323)</f>
        <v>0</v>
      </c>
      <c r="AR209" s="120" t="s">
        <v>76</v>
      </c>
      <c r="AT209" s="127" t="s">
        <v>68</v>
      </c>
      <c r="AU209" s="127" t="s">
        <v>69</v>
      </c>
      <c r="AY209" s="120" t="s">
        <v>150</v>
      </c>
      <c r="BK209" s="128">
        <f>SUM(BK210:BK323)</f>
        <v>0</v>
      </c>
    </row>
    <row r="210" spans="2:65" s="1" customFormat="1" ht="16.5" customHeight="1">
      <c r="B210" s="32"/>
      <c r="C210" s="131" t="s">
        <v>527</v>
      </c>
      <c r="D210" s="131" t="s">
        <v>153</v>
      </c>
      <c r="E210" s="132" t="s">
        <v>1676</v>
      </c>
      <c r="F210" s="133" t="s">
        <v>1677</v>
      </c>
      <c r="G210" s="134" t="s">
        <v>1584</v>
      </c>
      <c r="H210" s="135">
        <v>1</v>
      </c>
      <c r="I210" s="136"/>
      <c r="J210" s="137">
        <f>ROUND(I210*H210,2)</f>
        <v>0</v>
      </c>
      <c r="K210" s="133" t="s">
        <v>19</v>
      </c>
      <c r="L210" s="32"/>
      <c r="M210" s="138" t="s">
        <v>19</v>
      </c>
      <c r="N210" s="139" t="s">
        <v>40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158</v>
      </c>
      <c r="AT210" s="142" t="s">
        <v>153</v>
      </c>
      <c r="AU210" s="142" t="s">
        <v>76</v>
      </c>
      <c r="AY210" s="17" t="s">
        <v>150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76</v>
      </c>
      <c r="BK210" s="143">
        <f>ROUND(I210*H210,2)</f>
        <v>0</v>
      </c>
      <c r="BL210" s="17" t="s">
        <v>158</v>
      </c>
      <c r="BM210" s="142" t="s">
        <v>1231</v>
      </c>
    </row>
    <row r="211" spans="2:65" s="1" customFormat="1">
      <c r="B211" s="32"/>
      <c r="D211" s="144" t="s">
        <v>160</v>
      </c>
      <c r="F211" s="145" t="s">
        <v>1677</v>
      </c>
      <c r="I211" s="146"/>
      <c r="L211" s="32"/>
      <c r="M211" s="147"/>
      <c r="T211" s="53"/>
      <c r="AT211" s="17" t="s">
        <v>160</v>
      </c>
      <c r="AU211" s="17" t="s">
        <v>76</v>
      </c>
    </row>
    <row r="212" spans="2:65" s="1" customFormat="1">
      <c r="B212" s="32"/>
      <c r="D212" s="144" t="s">
        <v>891</v>
      </c>
      <c r="F212" s="183" t="s">
        <v>1678</v>
      </c>
      <c r="I212" s="146"/>
      <c r="L212" s="32"/>
      <c r="M212" s="147"/>
      <c r="T212" s="53"/>
      <c r="AT212" s="17" t="s">
        <v>891</v>
      </c>
      <c r="AU212" s="17" t="s">
        <v>76</v>
      </c>
    </row>
    <row r="213" spans="2:65" s="1" customFormat="1" ht="16.5" customHeight="1">
      <c r="B213" s="32"/>
      <c r="C213" s="131" t="s">
        <v>534</v>
      </c>
      <c r="D213" s="131" t="s">
        <v>153</v>
      </c>
      <c r="E213" s="132" t="s">
        <v>1679</v>
      </c>
      <c r="F213" s="133" t="s">
        <v>1680</v>
      </c>
      <c r="G213" s="134" t="s">
        <v>1584</v>
      </c>
      <c r="H213" s="135">
        <v>1</v>
      </c>
      <c r="I213" s="136"/>
      <c r="J213" s="137">
        <f>ROUND(I213*H213,2)</f>
        <v>0</v>
      </c>
      <c r="K213" s="133" t="s">
        <v>19</v>
      </c>
      <c r="L213" s="32"/>
      <c r="M213" s="138" t="s">
        <v>19</v>
      </c>
      <c r="N213" s="139" t="s">
        <v>40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158</v>
      </c>
      <c r="AT213" s="142" t="s">
        <v>153</v>
      </c>
      <c r="AU213" s="142" t="s">
        <v>76</v>
      </c>
      <c r="AY213" s="17" t="s">
        <v>150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76</v>
      </c>
      <c r="BK213" s="143">
        <f>ROUND(I213*H213,2)</f>
        <v>0</v>
      </c>
      <c r="BL213" s="17" t="s">
        <v>158</v>
      </c>
      <c r="BM213" s="142" t="s">
        <v>1241</v>
      </c>
    </row>
    <row r="214" spans="2:65" s="1" customFormat="1">
      <c r="B214" s="32"/>
      <c r="D214" s="144" t="s">
        <v>160</v>
      </c>
      <c r="F214" s="145" t="s">
        <v>1680</v>
      </c>
      <c r="I214" s="146"/>
      <c r="L214" s="32"/>
      <c r="M214" s="147"/>
      <c r="T214" s="53"/>
      <c r="AT214" s="17" t="s">
        <v>160</v>
      </c>
      <c r="AU214" s="17" t="s">
        <v>76</v>
      </c>
    </row>
    <row r="215" spans="2:65" s="1" customFormat="1" ht="16.5" customHeight="1">
      <c r="B215" s="32"/>
      <c r="C215" s="131" t="s">
        <v>541</v>
      </c>
      <c r="D215" s="131" t="s">
        <v>153</v>
      </c>
      <c r="E215" s="132" t="s">
        <v>1681</v>
      </c>
      <c r="F215" s="133" t="s">
        <v>1682</v>
      </c>
      <c r="G215" s="134" t="s">
        <v>1584</v>
      </c>
      <c r="H215" s="135">
        <v>1</v>
      </c>
      <c r="I215" s="136"/>
      <c r="J215" s="137">
        <f>ROUND(I215*H215,2)</f>
        <v>0</v>
      </c>
      <c r="K215" s="133" t="s">
        <v>19</v>
      </c>
      <c r="L215" s="32"/>
      <c r="M215" s="138" t="s">
        <v>19</v>
      </c>
      <c r="N215" s="139" t="s">
        <v>40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158</v>
      </c>
      <c r="AT215" s="142" t="s">
        <v>153</v>
      </c>
      <c r="AU215" s="142" t="s">
        <v>76</v>
      </c>
      <c r="AY215" s="17" t="s">
        <v>150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76</v>
      </c>
      <c r="BK215" s="143">
        <f>ROUND(I215*H215,2)</f>
        <v>0</v>
      </c>
      <c r="BL215" s="17" t="s">
        <v>158</v>
      </c>
      <c r="BM215" s="142" t="s">
        <v>1683</v>
      </c>
    </row>
    <row r="216" spans="2:65" s="1" customFormat="1">
      <c r="B216" s="32"/>
      <c r="D216" s="144" t="s">
        <v>160</v>
      </c>
      <c r="F216" s="145" t="s">
        <v>1682</v>
      </c>
      <c r="I216" s="146"/>
      <c r="L216" s="32"/>
      <c r="M216" s="147"/>
      <c r="T216" s="53"/>
      <c r="AT216" s="17" t="s">
        <v>160</v>
      </c>
      <c r="AU216" s="17" t="s">
        <v>76</v>
      </c>
    </row>
    <row r="217" spans="2:65" s="1" customFormat="1" ht="16.5" customHeight="1">
      <c r="B217" s="32"/>
      <c r="C217" s="131" t="s">
        <v>563</v>
      </c>
      <c r="D217" s="131" t="s">
        <v>153</v>
      </c>
      <c r="E217" s="132" t="s">
        <v>1590</v>
      </c>
      <c r="F217" s="133" t="s">
        <v>1591</v>
      </c>
      <c r="G217" s="134" t="s">
        <v>156</v>
      </c>
      <c r="H217" s="135">
        <v>301.8</v>
      </c>
      <c r="I217" s="136"/>
      <c r="J217" s="137">
        <f>ROUND(I217*H217,2)</f>
        <v>0</v>
      </c>
      <c r="K217" s="133" t="s">
        <v>19</v>
      </c>
      <c r="L217" s="32"/>
      <c r="M217" s="138" t="s">
        <v>19</v>
      </c>
      <c r="N217" s="139" t="s">
        <v>40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158</v>
      </c>
      <c r="AT217" s="142" t="s">
        <v>153</v>
      </c>
      <c r="AU217" s="142" t="s">
        <v>76</v>
      </c>
      <c r="AY217" s="17" t="s">
        <v>150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76</v>
      </c>
      <c r="BK217" s="143">
        <f>ROUND(I217*H217,2)</f>
        <v>0</v>
      </c>
      <c r="BL217" s="17" t="s">
        <v>158</v>
      </c>
      <c r="BM217" s="142" t="s">
        <v>1684</v>
      </c>
    </row>
    <row r="218" spans="2:65" s="1" customFormat="1">
      <c r="B218" s="32"/>
      <c r="D218" s="144" t="s">
        <v>160</v>
      </c>
      <c r="F218" s="145" t="s">
        <v>1591</v>
      </c>
      <c r="I218" s="146"/>
      <c r="L218" s="32"/>
      <c r="M218" s="147"/>
      <c r="T218" s="53"/>
      <c r="AT218" s="17" t="s">
        <v>160</v>
      </c>
      <c r="AU218" s="17" t="s">
        <v>76</v>
      </c>
    </row>
    <row r="219" spans="2:65" s="1" customFormat="1" ht="16.5" customHeight="1">
      <c r="B219" s="32"/>
      <c r="C219" s="131" t="s">
        <v>974</v>
      </c>
      <c r="D219" s="131" t="s">
        <v>153</v>
      </c>
      <c r="E219" s="132" t="s">
        <v>1592</v>
      </c>
      <c r="F219" s="133" t="s">
        <v>1593</v>
      </c>
      <c r="G219" s="134" t="s">
        <v>156</v>
      </c>
      <c r="H219" s="135">
        <v>294.60000000000002</v>
      </c>
      <c r="I219" s="136"/>
      <c r="J219" s="137">
        <f>ROUND(I219*H219,2)</f>
        <v>0</v>
      </c>
      <c r="K219" s="133" t="s">
        <v>19</v>
      </c>
      <c r="L219" s="32"/>
      <c r="M219" s="138" t="s">
        <v>19</v>
      </c>
      <c r="N219" s="139" t="s">
        <v>40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158</v>
      </c>
      <c r="AT219" s="142" t="s">
        <v>153</v>
      </c>
      <c r="AU219" s="142" t="s">
        <v>76</v>
      </c>
      <c r="AY219" s="17" t="s">
        <v>150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76</v>
      </c>
      <c r="BK219" s="143">
        <f>ROUND(I219*H219,2)</f>
        <v>0</v>
      </c>
      <c r="BL219" s="17" t="s">
        <v>158</v>
      </c>
      <c r="BM219" s="142" t="s">
        <v>1685</v>
      </c>
    </row>
    <row r="220" spans="2:65" s="1" customFormat="1">
      <c r="B220" s="32"/>
      <c r="D220" s="144" t="s">
        <v>160</v>
      </c>
      <c r="F220" s="145" t="s">
        <v>1593</v>
      </c>
      <c r="I220" s="146"/>
      <c r="L220" s="32"/>
      <c r="M220" s="147"/>
      <c r="T220" s="53"/>
      <c r="AT220" s="17" t="s">
        <v>160</v>
      </c>
      <c r="AU220" s="17" t="s">
        <v>76</v>
      </c>
    </row>
    <row r="221" spans="2:65" s="1" customFormat="1">
      <c r="B221" s="32"/>
      <c r="D221" s="144" t="s">
        <v>891</v>
      </c>
      <c r="F221" s="183" t="s">
        <v>1594</v>
      </c>
      <c r="I221" s="146"/>
      <c r="L221" s="32"/>
      <c r="M221" s="147"/>
      <c r="T221" s="53"/>
      <c r="AT221" s="17" t="s">
        <v>891</v>
      </c>
      <c r="AU221" s="17" t="s">
        <v>76</v>
      </c>
    </row>
    <row r="222" spans="2:65" s="1" customFormat="1" ht="16.5" customHeight="1">
      <c r="B222" s="32"/>
      <c r="C222" s="131" t="s">
        <v>985</v>
      </c>
      <c r="D222" s="131" t="s">
        <v>153</v>
      </c>
      <c r="E222" s="132" t="s">
        <v>1595</v>
      </c>
      <c r="F222" s="133" t="s">
        <v>1596</v>
      </c>
      <c r="G222" s="134" t="s">
        <v>412</v>
      </c>
      <c r="H222" s="135">
        <v>154.4</v>
      </c>
      <c r="I222" s="136"/>
      <c r="J222" s="137">
        <f>ROUND(I222*H222,2)</f>
        <v>0</v>
      </c>
      <c r="K222" s="133" t="s">
        <v>19</v>
      </c>
      <c r="L222" s="32"/>
      <c r="M222" s="138" t="s">
        <v>19</v>
      </c>
      <c r="N222" s="139" t="s">
        <v>40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158</v>
      </c>
      <c r="AT222" s="142" t="s">
        <v>153</v>
      </c>
      <c r="AU222" s="142" t="s">
        <v>76</v>
      </c>
      <c r="AY222" s="17" t="s">
        <v>150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76</v>
      </c>
      <c r="BK222" s="143">
        <f>ROUND(I222*H222,2)</f>
        <v>0</v>
      </c>
      <c r="BL222" s="17" t="s">
        <v>158</v>
      </c>
      <c r="BM222" s="142" t="s">
        <v>1686</v>
      </c>
    </row>
    <row r="223" spans="2:65" s="1" customFormat="1">
      <c r="B223" s="32"/>
      <c r="D223" s="144" t="s">
        <v>160</v>
      </c>
      <c r="F223" s="145" t="s">
        <v>1596</v>
      </c>
      <c r="I223" s="146"/>
      <c r="L223" s="32"/>
      <c r="M223" s="147"/>
      <c r="T223" s="53"/>
      <c r="AT223" s="17" t="s">
        <v>160</v>
      </c>
      <c r="AU223" s="17" t="s">
        <v>76</v>
      </c>
    </row>
    <row r="224" spans="2:65" s="1" customFormat="1">
      <c r="B224" s="32"/>
      <c r="D224" s="144" t="s">
        <v>891</v>
      </c>
      <c r="F224" s="183" t="s">
        <v>1597</v>
      </c>
      <c r="I224" s="146"/>
      <c r="L224" s="32"/>
      <c r="M224" s="147"/>
      <c r="T224" s="53"/>
      <c r="AT224" s="17" t="s">
        <v>891</v>
      </c>
      <c r="AU224" s="17" t="s">
        <v>76</v>
      </c>
    </row>
    <row r="225" spans="2:65" s="1" customFormat="1" ht="16.5" customHeight="1">
      <c r="B225" s="32"/>
      <c r="C225" s="131" t="s">
        <v>993</v>
      </c>
      <c r="D225" s="131" t="s">
        <v>153</v>
      </c>
      <c r="E225" s="132" t="s">
        <v>1598</v>
      </c>
      <c r="F225" s="133" t="s">
        <v>1596</v>
      </c>
      <c r="G225" s="134" t="s">
        <v>412</v>
      </c>
      <c r="H225" s="135">
        <v>81.400000000000006</v>
      </c>
      <c r="I225" s="136"/>
      <c r="J225" s="137">
        <f>ROUND(I225*H225,2)</f>
        <v>0</v>
      </c>
      <c r="K225" s="133" t="s">
        <v>19</v>
      </c>
      <c r="L225" s="32"/>
      <c r="M225" s="138" t="s">
        <v>19</v>
      </c>
      <c r="N225" s="139" t="s">
        <v>40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158</v>
      </c>
      <c r="AT225" s="142" t="s">
        <v>153</v>
      </c>
      <c r="AU225" s="142" t="s">
        <v>76</v>
      </c>
      <c r="AY225" s="17" t="s">
        <v>150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76</v>
      </c>
      <c r="BK225" s="143">
        <f>ROUND(I225*H225,2)</f>
        <v>0</v>
      </c>
      <c r="BL225" s="17" t="s">
        <v>158</v>
      </c>
      <c r="BM225" s="142" t="s">
        <v>1687</v>
      </c>
    </row>
    <row r="226" spans="2:65" s="1" customFormat="1">
      <c r="B226" s="32"/>
      <c r="D226" s="144" t="s">
        <v>160</v>
      </c>
      <c r="F226" s="145" t="s">
        <v>1596</v>
      </c>
      <c r="I226" s="146"/>
      <c r="L226" s="32"/>
      <c r="M226" s="147"/>
      <c r="T226" s="53"/>
      <c r="AT226" s="17" t="s">
        <v>160</v>
      </c>
      <c r="AU226" s="17" t="s">
        <v>76</v>
      </c>
    </row>
    <row r="227" spans="2:65" s="1" customFormat="1">
      <c r="B227" s="32"/>
      <c r="D227" s="144" t="s">
        <v>891</v>
      </c>
      <c r="F227" s="183" t="s">
        <v>1599</v>
      </c>
      <c r="I227" s="146"/>
      <c r="L227" s="32"/>
      <c r="M227" s="147"/>
      <c r="T227" s="53"/>
      <c r="AT227" s="17" t="s">
        <v>891</v>
      </c>
      <c r="AU227" s="17" t="s">
        <v>76</v>
      </c>
    </row>
    <row r="228" spans="2:65" s="1" customFormat="1" ht="16.5" customHeight="1">
      <c r="B228" s="32"/>
      <c r="C228" s="131" t="s">
        <v>999</v>
      </c>
      <c r="D228" s="131" t="s">
        <v>153</v>
      </c>
      <c r="E228" s="132" t="s">
        <v>1600</v>
      </c>
      <c r="F228" s="133" t="s">
        <v>1596</v>
      </c>
      <c r="G228" s="134" t="s">
        <v>412</v>
      </c>
      <c r="H228" s="135">
        <v>56.3</v>
      </c>
      <c r="I228" s="136"/>
      <c r="J228" s="137">
        <f>ROUND(I228*H228,2)</f>
        <v>0</v>
      </c>
      <c r="K228" s="133" t="s">
        <v>19</v>
      </c>
      <c r="L228" s="32"/>
      <c r="M228" s="138" t="s">
        <v>19</v>
      </c>
      <c r="N228" s="139" t="s">
        <v>40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158</v>
      </c>
      <c r="AT228" s="142" t="s">
        <v>153</v>
      </c>
      <c r="AU228" s="142" t="s">
        <v>76</v>
      </c>
      <c r="AY228" s="17" t="s">
        <v>150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76</v>
      </c>
      <c r="BK228" s="143">
        <f>ROUND(I228*H228,2)</f>
        <v>0</v>
      </c>
      <c r="BL228" s="17" t="s">
        <v>158</v>
      </c>
      <c r="BM228" s="142" t="s">
        <v>1688</v>
      </c>
    </row>
    <row r="229" spans="2:65" s="1" customFormat="1">
      <c r="B229" s="32"/>
      <c r="D229" s="144" t="s">
        <v>160</v>
      </c>
      <c r="F229" s="145" t="s">
        <v>1596</v>
      </c>
      <c r="I229" s="146"/>
      <c r="L229" s="32"/>
      <c r="M229" s="147"/>
      <c r="T229" s="53"/>
      <c r="AT229" s="17" t="s">
        <v>160</v>
      </c>
      <c r="AU229" s="17" t="s">
        <v>76</v>
      </c>
    </row>
    <row r="230" spans="2:65" s="1" customFormat="1">
      <c r="B230" s="32"/>
      <c r="D230" s="144" t="s">
        <v>891</v>
      </c>
      <c r="F230" s="183" t="s">
        <v>1601</v>
      </c>
      <c r="I230" s="146"/>
      <c r="L230" s="32"/>
      <c r="M230" s="147"/>
      <c r="T230" s="53"/>
      <c r="AT230" s="17" t="s">
        <v>891</v>
      </c>
      <c r="AU230" s="17" t="s">
        <v>76</v>
      </c>
    </row>
    <row r="231" spans="2:65" s="1" customFormat="1" ht="16.5" customHeight="1">
      <c r="B231" s="32"/>
      <c r="C231" s="131" t="s">
        <v>1005</v>
      </c>
      <c r="D231" s="131" t="s">
        <v>153</v>
      </c>
      <c r="E231" s="132" t="s">
        <v>1602</v>
      </c>
      <c r="F231" s="133" t="s">
        <v>1596</v>
      </c>
      <c r="G231" s="134" t="s">
        <v>412</v>
      </c>
      <c r="H231" s="135">
        <v>56.9</v>
      </c>
      <c r="I231" s="136"/>
      <c r="J231" s="137">
        <f>ROUND(I231*H231,2)</f>
        <v>0</v>
      </c>
      <c r="K231" s="133" t="s">
        <v>19</v>
      </c>
      <c r="L231" s="32"/>
      <c r="M231" s="138" t="s">
        <v>19</v>
      </c>
      <c r="N231" s="139" t="s">
        <v>40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158</v>
      </c>
      <c r="AT231" s="142" t="s">
        <v>153</v>
      </c>
      <c r="AU231" s="142" t="s">
        <v>76</v>
      </c>
      <c r="AY231" s="17" t="s">
        <v>150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76</v>
      </c>
      <c r="BK231" s="143">
        <f>ROUND(I231*H231,2)</f>
        <v>0</v>
      </c>
      <c r="BL231" s="17" t="s">
        <v>158</v>
      </c>
      <c r="BM231" s="142" t="s">
        <v>1689</v>
      </c>
    </row>
    <row r="232" spans="2:65" s="1" customFormat="1">
      <c r="B232" s="32"/>
      <c r="D232" s="144" t="s">
        <v>160</v>
      </c>
      <c r="F232" s="145" t="s">
        <v>1596</v>
      </c>
      <c r="I232" s="146"/>
      <c r="L232" s="32"/>
      <c r="M232" s="147"/>
      <c r="T232" s="53"/>
      <c r="AT232" s="17" t="s">
        <v>160</v>
      </c>
      <c r="AU232" s="17" t="s">
        <v>76</v>
      </c>
    </row>
    <row r="233" spans="2:65" s="1" customFormat="1">
      <c r="B233" s="32"/>
      <c r="D233" s="144" t="s">
        <v>891</v>
      </c>
      <c r="F233" s="183" t="s">
        <v>1603</v>
      </c>
      <c r="I233" s="146"/>
      <c r="L233" s="32"/>
      <c r="M233" s="147"/>
      <c r="T233" s="53"/>
      <c r="AT233" s="17" t="s">
        <v>891</v>
      </c>
      <c r="AU233" s="17" t="s">
        <v>76</v>
      </c>
    </row>
    <row r="234" spans="2:65" s="1" customFormat="1" ht="16.5" customHeight="1">
      <c r="B234" s="32"/>
      <c r="C234" s="131" t="s">
        <v>472</v>
      </c>
      <c r="D234" s="131" t="s">
        <v>153</v>
      </c>
      <c r="E234" s="132" t="s">
        <v>1606</v>
      </c>
      <c r="F234" s="133" t="s">
        <v>1607</v>
      </c>
      <c r="G234" s="134" t="s">
        <v>412</v>
      </c>
      <c r="H234" s="135">
        <v>44.9</v>
      </c>
      <c r="I234" s="136"/>
      <c r="J234" s="137">
        <f>ROUND(I234*H234,2)</f>
        <v>0</v>
      </c>
      <c r="K234" s="133" t="s">
        <v>19</v>
      </c>
      <c r="L234" s="32"/>
      <c r="M234" s="138" t="s">
        <v>19</v>
      </c>
      <c r="N234" s="139" t="s">
        <v>40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158</v>
      </c>
      <c r="AT234" s="142" t="s">
        <v>153</v>
      </c>
      <c r="AU234" s="142" t="s">
        <v>76</v>
      </c>
      <c r="AY234" s="17" t="s">
        <v>150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76</v>
      </c>
      <c r="BK234" s="143">
        <f>ROUND(I234*H234,2)</f>
        <v>0</v>
      </c>
      <c r="BL234" s="17" t="s">
        <v>158</v>
      </c>
      <c r="BM234" s="142" t="s">
        <v>1690</v>
      </c>
    </row>
    <row r="235" spans="2:65" s="1" customFormat="1">
      <c r="B235" s="32"/>
      <c r="D235" s="144" t="s">
        <v>160</v>
      </c>
      <c r="F235" s="145" t="s">
        <v>1607</v>
      </c>
      <c r="I235" s="146"/>
      <c r="L235" s="32"/>
      <c r="M235" s="147"/>
      <c r="T235" s="53"/>
      <c r="AT235" s="17" t="s">
        <v>160</v>
      </c>
      <c r="AU235" s="17" t="s">
        <v>76</v>
      </c>
    </row>
    <row r="236" spans="2:65" s="1" customFormat="1">
      <c r="B236" s="32"/>
      <c r="D236" s="144" t="s">
        <v>891</v>
      </c>
      <c r="F236" s="183" t="s">
        <v>1597</v>
      </c>
      <c r="I236" s="146"/>
      <c r="L236" s="32"/>
      <c r="M236" s="147"/>
      <c r="T236" s="53"/>
      <c r="AT236" s="17" t="s">
        <v>891</v>
      </c>
      <c r="AU236" s="17" t="s">
        <v>76</v>
      </c>
    </row>
    <row r="237" spans="2:65" s="1" customFormat="1" ht="16.5" customHeight="1">
      <c r="B237" s="32"/>
      <c r="C237" s="131" t="s">
        <v>1026</v>
      </c>
      <c r="D237" s="131" t="s">
        <v>153</v>
      </c>
      <c r="E237" s="132" t="s">
        <v>1608</v>
      </c>
      <c r="F237" s="133" t="s">
        <v>1607</v>
      </c>
      <c r="G237" s="134" t="s">
        <v>412</v>
      </c>
      <c r="H237" s="135">
        <v>38</v>
      </c>
      <c r="I237" s="136"/>
      <c r="J237" s="137">
        <f>ROUND(I237*H237,2)</f>
        <v>0</v>
      </c>
      <c r="K237" s="133" t="s">
        <v>19</v>
      </c>
      <c r="L237" s="32"/>
      <c r="M237" s="138" t="s">
        <v>19</v>
      </c>
      <c r="N237" s="139" t="s">
        <v>40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158</v>
      </c>
      <c r="AT237" s="142" t="s">
        <v>153</v>
      </c>
      <c r="AU237" s="142" t="s">
        <v>76</v>
      </c>
      <c r="AY237" s="17" t="s">
        <v>150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76</v>
      </c>
      <c r="BK237" s="143">
        <f>ROUND(I237*H237,2)</f>
        <v>0</v>
      </c>
      <c r="BL237" s="17" t="s">
        <v>158</v>
      </c>
      <c r="BM237" s="142" t="s">
        <v>1691</v>
      </c>
    </row>
    <row r="238" spans="2:65" s="1" customFormat="1">
      <c r="B238" s="32"/>
      <c r="D238" s="144" t="s">
        <v>160</v>
      </c>
      <c r="F238" s="145" t="s">
        <v>1607</v>
      </c>
      <c r="I238" s="146"/>
      <c r="L238" s="32"/>
      <c r="M238" s="147"/>
      <c r="T238" s="53"/>
      <c r="AT238" s="17" t="s">
        <v>160</v>
      </c>
      <c r="AU238" s="17" t="s">
        <v>76</v>
      </c>
    </row>
    <row r="239" spans="2:65" s="1" customFormat="1">
      <c r="B239" s="32"/>
      <c r="D239" s="144" t="s">
        <v>891</v>
      </c>
      <c r="F239" s="183" t="s">
        <v>1599</v>
      </c>
      <c r="I239" s="146"/>
      <c r="L239" s="32"/>
      <c r="M239" s="147"/>
      <c r="T239" s="53"/>
      <c r="AT239" s="17" t="s">
        <v>891</v>
      </c>
      <c r="AU239" s="17" t="s">
        <v>76</v>
      </c>
    </row>
    <row r="240" spans="2:65" s="1" customFormat="1" ht="16.5" customHeight="1">
      <c r="B240" s="32"/>
      <c r="C240" s="131" t="s">
        <v>1031</v>
      </c>
      <c r="D240" s="131" t="s">
        <v>153</v>
      </c>
      <c r="E240" s="132" t="s">
        <v>1609</v>
      </c>
      <c r="F240" s="133" t="s">
        <v>1607</v>
      </c>
      <c r="G240" s="134" t="s">
        <v>412</v>
      </c>
      <c r="H240" s="135">
        <v>5</v>
      </c>
      <c r="I240" s="136"/>
      <c r="J240" s="137">
        <f>ROUND(I240*H240,2)</f>
        <v>0</v>
      </c>
      <c r="K240" s="133" t="s">
        <v>19</v>
      </c>
      <c r="L240" s="32"/>
      <c r="M240" s="138" t="s">
        <v>19</v>
      </c>
      <c r="N240" s="139" t="s">
        <v>40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158</v>
      </c>
      <c r="AT240" s="142" t="s">
        <v>153</v>
      </c>
      <c r="AU240" s="142" t="s">
        <v>76</v>
      </c>
      <c r="AY240" s="17" t="s">
        <v>150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7" t="s">
        <v>76</v>
      </c>
      <c r="BK240" s="143">
        <f>ROUND(I240*H240,2)</f>
        <v>0</v>
      </c>
      <c r="BL240" s="17" t="s">
        <v>158</v>
      </c>
      <c r="BM240" s="142" t="s">
        <v>1692</v>
      </c>
    </row>
    <row r="241" spans="2:65" s="1" customFormat="1">
      <c r="B241" s="32"/>
      <c r="D241" s="144" t="s">
        <v>160</v>
      </c>
      <c r="F241" s="145" t="s">
        <v>1607</v>
      </c>
      <c r="I241" s="146"/>
      <c r="L241" s="32"/>
      <c r="M241" s="147"/>
      <c r="T241" s="53"/>
      <c r="AT241" s="17" t="s">
        <v>160</v>
      </c>
      <c r="AU241" s="17" t="s">
        <v>76</v>
      </c>
    </row>
    <row r="242" spans="2:65" s="1" customFormat="1">
      <c r="B242" s="32"/>
      <c r="D242" s="144" t="s">
        <v>891</v>
      </c>
      <c r="F242" s="183" t="s">
        <v>1601</v>
      </c>
      <c r="I242" s="146"/>
      <c r="L242" s="32"/>
      <c r="M242" s="147"/>
      <c r="T242" s="53"/>
      <c r="AT242" s="17" t="s">
        <v>891</v>
      </c>
      <c r="AU242" s="17" t="s">
        <v>76</v>
      </c>
    </row>
    <row r="243" spans="2:65" s="1" customFormat="1" ht="16.5" customHeight="1">
      <c r="B243" s="32"/>
      <c r="C243" s="131" t="s">
        <v>1036</v>
      </c>
      <c r="D243" s="131" t="s">
        <v>153</v>
      </c>
      <c r="E243" s="132" t="s">
        <v>1610</v>
      </c>
      <c r="F243" s="133" t="s">
        <v>1607</v>
      </c>
      <c r="G243" s="134" t="s">
        <v>412</v>
      </c>
      <c r="H243" s="135">
        <v>15.4</v>
      </c>
      <c r="I243" s="136"/>
      <c r="J243" s="137">
        <f>ROUND(I243*H243,2)</f>
        <v>0</v>
      </c>
      <c r="K243" s="133" t="s">
        <v>19</v>
      </c>
      <c r="L243" s="32"/>
      <c r="M243" s="138" t="s">
        <v>19</v>
      </c>
      <c r="N243" s="139" t="s">
        <v>40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158</v>
      </c>
      <c r="AT243" s="142" t="s">
        <v>153</v>
      </c>
      <c r="AU243" s="142" t="s">
        <v>76</v>
      </c>
      <c r="AY243" s="17" t="s">
        <v>150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76</v>
      </c>
      <c r="BK243" s="143">
        <f>ROUND(I243*H243,2)</f>
        <v>0</v>
      </c>
      <c r="BL243" s="17" t="s">
        <v>158</v>
      </c>
      <c r="BM243" s="142" t="s">
        <v>1693</v>
      </c>
    </row>
    <row r="244" spans="2:65" s="1" customFormat="1">
      <c r="B244" s="32"/>
      <c r="D244" s="144" t="s">
        <v>160</v>
      </c>
      <c r="F244" s="145" t="s">
        <v>1607</v>
      </c>
      <c r="I244" s="146"/>
      <c r="L244" s="32"/>
      <c r="M244" s="147"/>
      <c r="T244" s="53"/>
      <c r="AT244" s="17" t="s">
        <v>160</v>
      </c>
      <c r="AU244" s="17" t="s">
        <v>76</v>
      </c>
    </row>
    <row r="245" spans="2:65" s="1" customFormat="1">
      <c r="B245" s="32"/>
      <c r="D245" s="144" t="s">
        <v>891</v>
      </c>
      <c r="F245" s="183" t="s">
        <v>1603</v>
      </c>
      <c r="I245" s="146"/>
      <c r="L245" s="32"/>
      <c r="M245" s="147"/>
      <c r="T245" s="53"/>
      <c r="AT245" s="17" t="s">
        <v>891</v>
      </c>
      <c r="AU245" s="17" t="s">
        <v>76</v>
      </c>
    </row>
    <row r="246" spans="2:65" s="1" customFormat="1" ht="16.5" customHeight="1">
      <c r="B246" s="32"/>
      <c r="C246" s="131" t="s">
        <v>1041</v>
      </c>
      <c r="D246" s="131" t="s">
        <v>153</v>
      </c>
      <c r="E246" s="132" t="s">
        <v>1694</v>
      </c>
      <c r="F246" s="133" t="s">
        <v>1612</v>
      </c>
      <c r="G246" s="134" t="s">
        <v>1584</v>
      </c>
      <c r="H246" s="135">
        <v>2</v>
      </c>
      <c r="I246" s="136"/>
      <c r="J246" s="137">
        <f>ROUND(I246*H246,2)</f>
        <v>0</v>
      </c>
      <c r="K246" s="133" t="s">
        <v>19</v>
      </c>
      <c r="L246" s="32"/>
      <c r="M246" s="138" t="s">
        <v>19</v>
      </c>
      <c r="N246" s="139" t="s">
        <v>40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158</v>
      </c>
      <c r="AT246" s="142" t="s">
        <v>153</v>
      </c>
      <c r="AU246" s="142" t="s">
        <v>76</v>
      </c>
      <c r="AY246" s="17" t="s">
        <v>150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76</v>
      </c>
      <c r="BK246" s="143">
        <f>ROUND(I246*H246,2)</f>
        <v>0</v>
      </c>
      <c r="BL246" s="17" t="s">
        <v>158</v>
      </c>
      <c r="BM246" s="142" t="s">
        <v>1695</v>
      </c>
    </row>
    <row r="247" spans="2:65" s="1" customFormat="1">
      <c r="B247" s="32"/>
      <c r="D247" s="144" t="s">
        <v>160</v>
      </c>
      <c r="F247" s="145" t="s">
        <v>1612</v>
      </c>
      <c r="I247" s="146"/>
      <c r="L247" s="32"/>
      <c r="M247" s="147"/>
      <c r="T247" s="53"/>
      <c r="AT247" s="17" t="s">
        <v>160</v>
      </c>
      <c r="AU247" s="17" t="s">
        <v>76</v>
      </c>
    </row>
    <row r="248" spans="2:65" s="1" customFormat="1">
      <c r="B248" s="32"/>
      <c r="D248" s="144" t="s">
        <v>891</v>
      </c>
      <c r="F248" s="183" t="s">
        <v>1696</v>
      </c>
      <c r="I248" s="146"/>
      <c r="L248" s="32"/>
      <c r="M248" s="147"/>
      <c r="T248" s="53"/>
      <c r="AT248" s="17" t="s">
        <v>891</v>
      </c>
      <c r="AU248" s="17" t="s">
        <v>76</v>
      </c>
    </row>
    <row r="249" spans="2:65" s="1" customFormat="1" ht="16.5" customHeight="1">
      <c r="B249" s="32"/>
      <c r="C249" s="131" t="s">
        <v>1046</v>
      </c>
      <c r="D249" s="131" t="s">
        <v>153</v>
      </c>
      <c r="E249" s="132" t="s">
        <v>1611</v>
      </c>
      <c r="F249" s="133" t="s">
        <v>1612</v>
      </c>
      <c r="G249" s="134" t="s">
        <v>1584</v>
      </c>
      <c r="H249" s="135">
        <v>4</v>
      </c>
      <c r="I249" s="136"/>
      <c r="J249" s="137">
        <f>ROUND(I249*H249,2)</f>
        <v>0</v>
      </c>
      <c r="K249" s="133" t="s">
        <v>19</v>
      </c>
      <c r="L249" s="32"/>
      <c r="M249" s="138" t="s">
        <v>19</v>
      </c>
      <c r="N249" s="139" t="s">
        <v>40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158</v>
      </c>
      <c r="AT249" s="142" t="s">
        <v>153</v>
      </c>
      <c r="AU249" s="142" t="s">
        <v>76</v>
      </c>
      <c r="AY249" s="17" t="s">
        <v>150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76</v>
      </c>
      <c r="BK249" s="143">
        <f>ROUND(I249*H249,2)</f>
        <v>0</v>
      </c>
      <c r="BL249" s="17" t="s">
        <v>158</v>
      </c>
      <c r="BM249" s="142" t="s">
        <v>1697</v>
      </c>
    </row>
    <row r="250" spans="2:65" s="1" customFormat="1">
      <c r="B250" s="32"/>
      <c r="D250" s="144" t="s">
        <v>160</v>
      </c>
      <c r="F250" s="145" t="s">
        <v>1612</v>
      </c>
      <c r="I250" s="146"/>
      <c r="L250" s="32"/>
      <c r="M250" s="147"/>
      <c r="T250" s="53"/>
      <c r="AT250" s="17" t="s">
        <v>160</v>
      </c>
      <c r="AU250" s="17" t="s">
        <v>76</v>
      </c>
    </row>
    <row r="251" spans="2:65" s="1" customFormat="1">
      <c r="B251" s="32"/>
      <c r="D251" s="144" t="s">
        <v>891</v>
      </c>
      <c r="F251" s="183" t="s">
        <v>1613</v>
      </c>
      <c r="I251" s="146"/>
      <c r="L251" s="32"/>
      <c r="M251" s="147"/>
      <c r="T251" s="53"/>
      <c r="AT251" s="17" t="s">
        <v>891</v>
      </c>
      <c r="AU251" s="17" t="s">
        <v>76</v>
      </c>
    </row>
    <row r="252" spans="2:65" s="1" customFormat="1" ht="16.5" customHeight="1">
      <c r="B252" s="32"/>
      <c r="C252" s="131" t="s">
        <v>1052</v>
      </c>
      <c r="D252" s="131" t="s">
        <v>153</v>
      </c>
      <c r="E252" s="132" t="s">
        <v>1616</v>
      </c>
      <c r="F252" s="133" t="s">
        <v>1612</v>
      </c>
      <c r="G252" s="134" t="s">
        <v>1584</v>
      </c>
      <c r="H252" s="135">
        <v>8</v>
      </c>
      <c r="I252" s="136"/>
      <c r="J252" s="137">
        <f>ROUND(I252*H252,2)</f>
        <v>0</v>
      </c>
      <c r="K252" s="133" t="s">
        <v>19</v>
      </c>
      <c r="L252" s="32"/>
      <c r="M252" s="138" t="s">
        <v>19</v>
      </c>
      <c r="N252" s="139" t="s">
        <v>40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158</v>
      </c>
      <c r="AT252" s="142" t="s">
        <v>153</v>
      </c>
      <c r="AU252" s="142" t="s">
        <v>76</v>
      </c>
      <c r="AY252" s="17" t="s">
        <v>150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76</v>
      </c>
      <c r="BK252" s="143">
        <f>ROUND(I252*H252,2)</f>
        <v>0</v>
      </c>
      <c r="BL252" s="17" t="s">
        <v>158</v>
      </c>
      <c r="BM252" s="142" t="s">
        <v>1698</v>
      </c>
    </row>
    <row r="253" spans="2:65" s="1" customFormat="1">
      <c r="B253" s="32"/>
      <c r="D253" s="144" t="s">
        <v>160</v>
      </c>
      <c r="F253" s="145" t="s">
        <v>1612</v>
      </c>
      <c r="I253" s="146"/>
      <c r="L253" s="32"/>
      <c r="M253" s="147"/>
      <c r="T253" s="53"/>
      <c r="AT253" s="17" t="s">
        <v>160</v>
      </c>
      <c r="AU253" s="17" t="s">
        <v>76</v>
      </c>
    </row>
    <row r="254" spans="2:65" s="1" customFormat="1">
      <c r="B254" s="32"/>
      <c r="D254" s="144" t="s">
        <v>891</v>
      </c>
      <c r="F254" s="183" t="s">
        <v>1617</v>
      </c>
      <c r="I254" s="146"/>
      <c r="L254" s="32"/>
      <c r="M254" s="147"/>
      <c r="T254" s="53"/>
      <c r="AT254" s="17" t="s">
        <v>891</v>
      </c>
      <c r="AU254" s="17" t="s">
        <v>76</v>
      </c>
    </row>
    <row r="255" spans="2:65" s="1" customFormat="1" ht="16.5" customHeight="1">
      <c r="B255" s="32"/>
      <c r="C255" s="131" t="s">
        <v>1058</v>
      </c>
      <c r="D255" s="131" t="s">
        <v>153</v>
      </c>
      <c r="E255" s="132" t="s">
        <v>1699</v>
      </c>
      <c r="F255" s="133" t="s">
        <v>1612</v>
      </c>
      <c r="G255" s="134" t="s">
        <v>1584</v>
      </c>
      <c r="H255" s="135">
        <v>2</v>
      </c>
      <c r="I255" s="136"/>
      <c r="J255" s="137">
        <f>ROUND(I255*H255,2)</f>
        <v>0</v>
      </c>
      <c r="K255" s="133" t="s">
        <v>19</v>
      </c>
      <c r="L255" s="32"/>
      <c r="M255" s="138" t="s">
        <v>19</v>
      </c>
      <c r="N255" s="139" t="s">
        <v>40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158</v>
      </c>
      <c r="AT255" s="142" t="s">
        <v>153</v>
      </c>
      <c r="AU255" s="142" t="s">
        <v>76</v>
      </c>
      <c r="AY255" s="17" t="s">
        <v>150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76</v>
      </c>
      <c r="BK255" s="143">
        <f>ROUND(I255*H255,2)</f>
        <v>0</v>
      </c>
      <c r="BL255" s="17" t="s">
        <v>158</v>
      </c>
      <c r="BM255" s="142" t="s">
        <v>1700</v>
      </c>
    </row>
    <row r="256" spans="2:65" s="1" customFormat="1">
      <c r="B256" s="32"/>
      <c r="D256" s="144" t="s">
        <v>160</v>
      </c>
      <c r="F256" s="145" t="s">
        <v>1612</v>
      </c>
      <c r="I256" s="146"/>
      <c r="L256" s="32"/>
      <c r="M256" s="147"/>
      <c r="T256" s="53"/>
      <c r="AT256" s="17" t="s">
        <v>160</v>
      </c>
      <c r="AU256" s="17" t="s">
        <v>76</v>
      </c>
    </row>
    <row r="257" spans="2:65" s="1" customFormat="1">
      <c r="B257" s="32"/>
      <c r="D257" s="144" t="s">
        <v>891</v>
      </c>
      <c r="F257" s="183" t="s">
        <v>1701</v>
      </c>
      <c r="I257" s="146"/>
      <c r="L257" s="32"/>
      <c r="M257" s="147"/>
      <c r="T257" s="53"/>
      <c r="AT257" s="17" t="s">
        <v>891</v>
      </c>
      <c r="AU257" s="17" t="s">
        <v>76</v>
      </c>
    </row>
    <row r="258" spans="2:65" s="1" customFormat="1" ht="16.5" customHeight="1">
      <c r="B258" s="32"/>
      <c r="C258" s="131" t="s">
        <v>1063</v>
      </c>
      <c r="D258" s="131" t="s">
        <v>153</v>
      </c>
      <c r="E258" s="132" t="s">
        <v>1702</v>
      </c>
      <c r="F258" s="133" t="s">
        <v>1703</v>
      </c>
      <c r="G258" s="134" t="s">
        <v>1584</v>
      </c>
      <c r="H258" s="135">
        <v>18</v>
      </c>
      <c r="I258" s="136"/>
      <c r="J258" s="137">
        <f>ROUND(I258*H258,2)</f>
        <v>0</v>
      </c>
      <c r="K258" s="133" t="s">
        <v>19</v>
      </c>
      <c r="L258" s="32"/>
      <c r="M258" s="138" t="s">
        <v>19</v>
      </c>
      <c r="N258" s="139" t="s">
        <v>40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158</v>
      </c>
      <c r="AT258" s="142" t="s">
        <v>153</v>
      </c>
      <c r="AU258" s="142" t="s">
        <v>76</v>
      </c>
      <c r="AY258" s="17" t="s">
        <v>150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76</v>
      </c>
      <c r="BK258" s="143">
        <f>ROUND(I258*H258,2)</f>
        <v>0</v>
      </c>
      <c r="BL258" s="17" t="s">
        <v>158</v>
      </c>
      <c r="BM258" s="142" t="s">
        <v>1704</v>
      </c>
    </row>
    <row r="259" spans="2:65" s="1" customFormat="1">
      <c r="B259" s="32"/>
      <c r="D259" s="144" t="s">
        <v>160</v>
      </c>
      <c r="F259" s="145" t="s">
        <v>1703</v>
      </c>
      <c r="I259" s="146"/>
      <c r="L259" s="32"/>
      <c r="M259" s="147"/>
      <c r="T259" s="53"/>
      <c r="AT259" s="17" t="s">
        <v>160</v>
      </c>
      <c r="AU259" s="17" t="s">
        <v>76</v>
      </c>
    </row>
    <row r="260" spans="2:65" s="1" customFormat="1">
      <c r="B260" s="32"/>
      <c r="D260" s="144" t="s">
        <v>891</v>
      </c>
      <c r="F260" s="183" t="s">
        <v>1705</v>
      </c>
      <c r="I260" s="146"/>
      <c r="L260" s="32"/>
      <c r="M260" s="147"/>
      <c r="T260" s="53"/>
      <c r="AT260" s="17" t="s">
        <v>891</v>
      </c>
      <c r="AU260" s="17" t="s">
        <v>76</v>
      </c>
    </row>
    <row r="261" spans="2:65" s="1" customFormat="1" ht="16.5" customHeight="1">
      <c r="B261" s="32"/>
      <c r="C261" s="131" t="s">
        <v>1069</v>
      </c>
      <c r="D261" s="131" t="s">
        <v>153</v>
      </c>
      <c r="E261" s="132" t="s">
        <v>1618</v>
      </c>
      <c r="F261" s="133" t="s">
        <v>1619</v>
      </c>
      <c r="G261" s="134" t="s">
        <v>1584</v>
      </c>
      <c r="H261" s="135">
        <v>1</v>
      </c>
      <c r="I261" s="136"/>
      <c r="J261" s="137">
        <f>ROUND(I261*H261,2)</f>
        <v>0</v>
      </c>
      <c r="K261" s="133" t="s">
        <v>19</v>
      </c>
      <c r="L261" s="32"/>
      <c r="M261" s="138" t="s">
        <v>19</v>
      </c>
      <c r="N261" s="139" t="s">
        <v>40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158</v>
      </c>
      <c r="AT261" s="142" t="s">
        <v>153</v>
      </c>
      <c r="AU261" s="142" t="s">
        <v>76</v>
      </c>
      <c r="AY261" s="17" t="s">
        <v>150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76</v>
      </c>
      <c r="BK261" s="143">
        <f>ROUND(I261*H261,2)</f>
        <v>0</v>
      </c>
      <c r="BL261" s="17" t="s">
        <v>158</v>
      </c>
      <c r="BM261" s="142" t="s">
        <v>1706</v>
      </c>
    </row>
    <row r="262" spans="2:65" s="1" customFormat="1">
      <c r="B262" s="32"/>
      <c r="D262" s="144" t="s">
        <v>160</v>
      </c>
      <c r="F262" s="145" t="s">
        <v>1619</v>
      </c>
      <c r="I262" s="146"/>
      <c r="L262" s="32"/>
      <c r="M262" s="147"/>
      <c r="T262" s="53"/>
      <c r="AT262" s="17" t="s">
        <v>160</v>
      </c>
      <c r="AU262" s="17" t="s">
        <v>76</v>
      </c>
    </row>
    <row r="263" spans="2:65" s="1" customFormat="1">
      <c r="B263" s="32"/>
      <c r="D263" s="144" t="s">
        <v>891</v>
      </c>
      <c r="F263" s="183" t="s">
        <v>1620</v>
      </c>
      <c r="I263" s="146"/>
      <c r="L263" s="32"/>
      <c r="M263" s="147"/>
      <c r="T263" s="53"/>
      <c r="AT263" s="17" t="s">
        <v>891</v>
      </c>
      <c r="AU263" s="17" t="s">
        <v>76</v>
      </c>
    </row>
    <row r="264" spans="2:65" s="1" customFormat="1" ht="16.5" customHeight="1">
      <c r="B264" s="32"/>
      <c r="C264" s="131" t="s">
        <v>1072</v>
      </c>
      <c r="D264" s="131" t="s">
        <v>153</v>
      </c>
      <c r="E264" s="132" t="s">
        <v>1621</v>
      </c>
      <c r="F264" s="133" t="s">
        <v>1622</v>
      </c>
      <c r="G264" s="134" t="s">
        <v>1584</v>
      </c>
      <c r="H264" s="135">
        <v>34</v>
      </c>
      <c r="I264" s="136"/>
      <c r="J264" s="137">
        <f>ROUND(I264*H264,2)</f>
        <v>0</v>
      </c>
      <c r="K264" s="133" t="s">
        <v>19</v>
      </c>
      <c r="L264" s="32"/>
      <c r="M264" s="138" t="s">
        <v>19</v>
      </c>
      <c r="N264" s="139" t="s">
        <v>40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158</v>
      </c>
      <c r="AT264" s="142" t="s">
        <v>153</v>
      </c>
      <c r="AU264" s="142" t="s">
        <v>76</v>
      </c>
      <c r="AY264" s="17" t="s">
        <v>150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76</v>
      </c>
      <c r="BK264" s="143">
        <f>ROUND(I264*H264,2)</f>
        <v>0</v>
      </c>
      <c r="BL264" s="17" t="s">
        <v>158</v>
      </c>
      <c r="BM264" s="142" t="s">
        <v>1707</v>
      </c>
    </row>
    <row r="265" spans="2:65" s="1" customFormat="1">
      <c r="B265" s="32"/>
      <c r="D265" s="144" t="s">
        <v>160</v>
      </c>
      <c r="F265" s="145" t="s">
        <v>1622</v>
      </c>
      <c r="I265" s="146"/>
      <c r="L265" s="32"/>
      <c r="M265" s="147"/>
      <c r="T265" s="53"/>
      <c r="AT265" s="17" t="s">
        <v>160</v>
      </c>
      <c r="AU265" s="17" t="s">
        <v>76</v>
      </c>
    </row>
    <row r="266" spans="2:65" s="1" customFormat="1">
      <c r="B266" s="32"/>
      <c r="D266" s="144" t="s">
        <v>891</v>
      </c>
      <c r="F266" s="183" t="s">
        <v>1623</v>
      </c>
      <c r="I266" s="146"/>
      <c r="L266" s="32"/>
      <c r="M266" s="147"/>
      <c r="T266" s="53"/>
      <c r="AT266" s="17" t="s">
        <v>891</v>
      </c>
      <c r="AU266" s="17" t="s">
        <v>76</v>
      </c>
    </row>
    <row r="267" spans="2:65" s="1" customFormat="1" ht="16.5" customHeight="1">
      <c r="B267" s="32"/>
      <c r="C267" s="131" t="s">
        <v>1082</v>
      </c>
      <c r="D267" s="131" t="s">
        <v>153</v>
      </c>
      <c r="E267" s="132" t="s">
        <v>1624</v>
      </c>
      <c r="F267" s="133" t="s">
        <v>1622</v>
      </c>
      <c r="G267" s="134" t="s">
        <v>1584</v>
      </c>
      <c r="H267" s="135">
        <v>30</v>
      </c>
      <c r="I267" s="136"/>
      <c r="J267" s="137">
        <f>ROUND(I267*H267,2)</f>
        <v>0</v>
      </c>
      <c r="K267" s="133" t="s">
        <v>19</v>
      </c>
      <c r="L267" s="32"/>
      <c r="M267" s="138" t="s">
        <v>19</v>
      </c>
      <c r="N267" s="139" t="s">
        <v>40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158</v>
      </c>
      <c r="AT267" s="142" t="s">
        <v>153</v>
      </c>
      <c r="AU267" s="142" t="s">
        <v>76</v>
      </c>
      <c r="AY267" s="17" t="s">
        <v>150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7" t="s">
        <v>76</v>
      </c>
      <c r="BK267" s="143">
        <f>ROUND(I267*H267,2)</f>
        <v>0</v>
      </c>
      <c r="BL267" s="17" t="s">
        <v>158</v>
      </c>
      <c r="BM267" s="142" t="s">
        <v>1708</v>
      </c>
    </row>
    <row r="268" spans="2:65" s="1" customFormat="1">
      <c r="B268" s="32"/>
      <c r="D268" s="144" t="s">
        <v>160</v>
      </c>
      <c r="F268" s="145" t="s">
        <v>1622</v>
      </c>
      <c r="I268" s="146"/>
      <c r="L268" s="32"/>
      <c r="M268" s="147"/>
      <c r="T268" s="53"/>
      <c r="AT268" s="17" t="s">
        <v>160</v>
      </c>
      <c r="AU268" s="17" t="s">
        <v>76</v>
      </c>
    </row>
    <row r="269" spans="2:65" s="1" customFormat="1">
      <c r="B269" s="32"/>
      <c r="D269" s="144" t="s">
        <v>891</v>
      </c>
      <c r="F269" s="183" t="s">
        <v>1625</v>
      </c>
      <c r="I269" s="146"/>
      <c r="L269" s="32"/>
      <c r="M269" s="147"/>
      <c r="T269" s="53"/>
      <c r="AT269" s="17" t="s">
        <v>891</v>
      </c>
      <c r="AU269" s="17" t="s">
        <v>76</v>
      </c>
    </row>
    <row r="270" spans="2:65" s="1" customFormat="1" ht="16.5" customHeight="1">
      <c r="B270" s="32"/>
      <c r="C270" s="131" t="s">
        <v>1087</v>
      </c>
      <c r="D270" s="131" t="s">
        <v>153</v>
      </c>
      <c r="E270" s="132" t="s">
        <v>1629</v>
      </c>
      <c r="F270" s="133" t="s">
        <v>1630</v>
      </c>
      <c r="G270" s="134" t="s">
        <v>1584</v>
      </c>
      <c r="H270" s="135">
        <v>1</v>
      </c>
      <c r="I270" s="136"/>
      <c r="J270" s="137">
        <f>ROUND(I270*H270,2)</f>
        <v>0</v>
      </c>
      <c r="K270" s="133" t="s">
        <v>19</v>
      </c>
      <c r="L270" s="32"/>
      <c r="M270" s="138" t="s">
        <v>19</v>
      </c>
      <c r="N270" s="139" t="s">
        <v>40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158</v>
      </c>
      <c r="AT270" s="142" t="s">
        <v>153</v>
      </c>
      <c r="AU270" s="142" t="s">
        <v>76</v>
      </c>
      <c r="AY270" s="17" t="s">
        <v>150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76</v>
      </c>
      <c r="BK270" s="143">
        <f>ROUND(I270*H270,2)</f>
        <v>0</v>
      </c>
      <c r="BL270" s="17" t="s">
        <v>158</v>
      </c>
      <c r="BM270" s="142" t="s">
        <v>1709</v>
      </c>
    </row>
    <row r="271" spans="2:65" s="1" customFormat="1">
      <c r="B271" s="32"/>
      <c r="D271" s="144" t="s">
        <v>160</v>
      </c>
      <c r="F271" s="145" t="s">
        <v>1630</v>
      </c>
      <c r="I271" s="146"/>
      <c r="L271" s="32"/>
      <c r="M271" s="147"/>
      <c r="T271" s="53"/>
      <c r="AT271" s="17" t="s">
        <v>160</v>
      </c>
      <c r="AU271" s="17" t="s">
        <v>76</v>
      </c>
    </row>
    <row r="272" spans="2:65" s="1" customFormat="1">
      <c r="B272" s="32"/>
      <c r="D272" s="144" t="s">
        <v>891</v>
      </c>
      <c r="F272" s="183" t="s">
        <v>1631</v>
      </c>
      <c r="I272" s="146"/>
      <c r="L272" s="32"/>
      <c r="M272" s="147"/>
      <c r="T272" s="53"/>
      <c r="AT272" s="17" t="s">
        <v>891</v>
      </c>
      <c r="AU272" s="17" t="s">
        <v>76</v>
      </c>
    </row>
    <row r="273" spans="2:65" s="1" customFormat="1" ht="16.5" customHeight="1">
      <c r="B273" s="32"/>
      <c r="C273" s="131" t="s">
        <v>1098</v>
      </c>
      <c r="D273" s="131" t="s">
        <v>153</v>
      </c>
      <c r="E273" s="132" t="s">
        <v>1632</v>
      </c>
      <c r="F273" s="133" t="s">
        <v>1633</v>
      </c>
      <c r="G273" s="134" t="s">
        <v>1584</v>
      </c>
      <c r="H273" s="135">
        <v>2</v>
      </c>
      <c r="I273" s="136"/>
      <c r="J273" s="137">
        <f>ROUND(I273*H273,2)</f>
        <v>0</v>
      </c>
      <c r="K273" s="133" t="s">
        <v>19</v>
      </c>
      <c r="L273" s="32"/>
      <c r="M273" s="138" t="s">
        <v>19</v>
      </c>
      <c r="N273" s="139" t="s">
        <v>40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158</v>
      </c>
      <c r="AT273" s="142" t="s">
        <v>153</v>
      </c>
      <c r="AU273" s="142" t="s">
        <v>76</v>
      </c>
      <c r="AY273" s="17" t="s">
        <v>150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76</v>
      </c>
      <c r="BK273" s="143">
        <f>ROUND(I273*H273,2)</f>
        <v>0</v>
      </c>
      <c r="BL273" s="17" t="s">
        <v>158</v>
      </c>
      <c r="BM273" s="142" t="s">
        <v>1513</v>
      </c>
    </row>
    <row r="274" spans="2:65" s="1" customFormat="1">
      <c r="B274" s="32"/>
      <c r="D274" s="144" t="s">
        <v>160</v>
      </c>
      <c r="F274" s="145" t="s">
        <v>1633</v>
      </c>
      <c r="I274" s="146"/>
      <c r="L274" s="32"/>
      <c r="M274" s="147"/>
      <c r="T274" s="53"/>
      <c r="AT274" s="17" t="s">
        <v>160</v>
      </c>
      <c r="AU274" s="17" t="s">
        <v>76</v>
      </c>
    </row>
    <row r="275" spans="2:65" s="1" customFormat="1">
      <c r="B275" s="32"/>
      <c r="D275" s="144" t="s">
        <v>891</v>
      </c>
      <c r="F275" s="183" t="s">
        <v>1634</v>
      </c>
      <c r="I275" s="146"/>
      <c r="L275" s="32"/>
      <c r="M275" s="147"/>
      <c r="T275" s="53"/>
      <c r="AT275" s="17" t="s">
        <v>891</v>
      </c>
      <c r="AU275" s="17" t="s">
        <v>76</v>
      </c>
    </row>
    <row r="276" spans="2:65" s="1" customFormat="1" ht="16.5" customHeight="1">
      <c r="B276" s="32"/>
      <c r="C276" s="131" t="s">
        <v>1103</v>
      </c>
      <c r="D276" s="131" t="s">
        <v>153</v>
      </c>
      <c r="E276" s="132" t="s">
        <v>1710</v>
      </c>
      <c r="F276" s="133" t="s">
        <v>1645</v>
      </c>
      <c r="G276" s="134" t="s">
        <v>1584</v>
      </c>
      <c r="H276" s="135">
        <v>1</v>
      </c>
      <c r="I276" s="136"/>
      <c r="J276" s="137">
        <f>ROUND(I276*H276,2)</f>
        <v>0</v>
      </c>
      <c r="K276" s="133" t="s">
        <v>19</v>
      </c>
      <c r="L276" s="32"/>
      <c r="M276" s="138" t="s">
        <v>19</v>
      </c>
      <c r="N276" s="139" t="s">
        <v>40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158</v>
      </c>
      <c r="AT276" s="142" t="s">
        <v>153</v>
      </c>
      <c r="AU276" s="142" t="s">
        <v>76</v>
      </c>
      <c r="AY276" s="17" t="s">
        <v>150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76</v>
      </c>
      <c r="BK276" s="143">
        <f>ROUND(I276*H276,2)</f>
        <v>0</v>
      </c>
      <c r="BL276" s="17" t="s">
        <v>158</v>
      </c>
      <c r="BM276" s="142" t="s">
        <v>1711</v>
      </c>
    </row>
    <row r="277" spans="2:65" s="1" customFormat="1">
      <c r="B277" s="32"/>
      <c r="D277" s="144" t="s">
        <v>160</v>
      </c>
      <c r="F277" s="145" t="s">
        <v>1645</v>
      </c>
      <c r="I277" s="146"/>
      <c r="L277" s="32"/>
      <c r="M277" s="147"/>
      <c r="T277" s="53"/>
      <c r="AT277" s="17" t="s">
        <v>160</v>
      </c>
      <c r="AU277" s="17" t="s">
        <v>76</v>
      </c>
    </row>
    <row r="278" spans="2:65" s="1" customFormat="1">
      <c r="B278" s="32"/>
      <c r="D278" s="144" t="s">
        <v>891</v>
      </c>
      <c r="F278" s="183" t="s">
        <v>1712</v>
      </c>
      <c r="I278" s="146"/>
      <c r="L278" s="32"/>
      <c r="M278" s="147"/>
      <c r="T278" s="53"/>
      <c r="AT278" s="17" t="s">
        <v>891</v>
      </c>
      <c r="AU278" s="17" t="s">
        <v>76</v>
      </c>
    </row>
    <row r="279" spans="2:65" s="1" customFormat="1" ht="16.5" customHeight="1">
      <c r="B279" s="32"/>
      <c r="C279" s="131" t="s">
        <v>1106</v>
      </c>
      <c r="D279" s="131" t="s">
        <v>153</v>
      </c>
      <c r="E279" s="132" t="s">
        <v>1713</v>
      </c>
      <c r="F279" s="133" t="s">
        <v>1645</v>
      </c>
      <c r="G279" s="134" t="s">
        <v>1584</v>
      </c>
      <c r="H279" s="135">
        <v>2</v>
      </c>
      <c r="I279" s="136"/>
      <c r="J279" s="137">
        <f>ROUND(I279*H279,2)</f>
        <v>0</v>
      </c>
      <c r="K279" s="133" t="s">
        <v>19</v>
      </c>
      <c r="L279" s="32"/>
      <c r="M279" s="138" t="s">
        <v>19</v>
      </c>
      <c r="N279" s="139" t="s">
        <v>40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158</v>
      </c>
      <c r="AT279" s="142" t="s">
        <v>153</v>
      </c>
      <c r="AU279" s="142" t="s">
        <v>76</v>
      </c>
      <c r="AY279" s="17" t="s">
        <v>150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7" t="s">
        <v>76</v>
      </c>
      <c r="BK279" s="143">
        <f>ROUND(I279*H279,2)</f>
        <v>0</v>
      </c>
      <c r="BL279" s="17" t="s">
        <v>158</v>
      </c>
      <c r="BM279" s="142" t="s">
        <v>1714</v>
      </c>
    </row>
    <row r="280" spans="2:65" s="1" customFormat="1">
      <c r="B280" s="32"/>
      <c r="D280" s="144" t="s">
        <v>160</v>
      </c>
      <c r="F280" s="145" t="s">
        <v>1645</v>
      </c>
      <c r="I280" s="146"/>
      <c r="L280" s="32"/>
      <c r="M280" s="147"/>
      <c r="T280" s="53"/>
      <c r="AT280" s="17" t="s">
        <v>160</v>
      </c>
      <c r="AU280" s="17" t="s">
        <v>76</v>
      </c>
    </row>
    <row r="281" spans="2:65" s="1" customFormat="1">
      <c r="B281" s="32"/>
      <c r="D281" s="144" t="s">
        <v>891</v>
      </c>
      <c r="F281" s="183" t="s">
        <v>1715</v>
      </c>
      <c r="I281" s="146"/>
      <c r="L281" s="32"/>
      <c r="M281" s="147"/>
      <c r="T281" s="53"/>
      <c r="AT281" s="17" t="s">
        <v>891</v>
      </c>
      <c r="AU281" s="17" t="s">
        <v>76</v>
      </c>
    </row>
    <row r="282" spans="2:65" s="1" customFormat="1" ht="16.5" customHeight="1">
      <c r="B282" s="32"/>
      <c r="C282" s="131" t="s">
        <v>1115</v>
      </c>
      <c r="D282" s="131" t="s">
        <v>153</v>
      </c>
      <c r="E282" s="132" t="s">
        <v>1644</v>
      </c>
      <c r="F282" s="133" t="s">
        <v>1645</v>
      </c>
      <c r="G282" s="134" t="s">
        <v>1584</v>
      </c>
      <c r="H282" s="135">
        <v>4</v>
      </c>
      <c r="I282" s="136"/>
      <c r="J282" s="137">
        <f>ROUND(I282*H282,2)</f>
        <v>0</v>
      </c>
      <c r="K282" s="133" t="s">
        <v>19</v>
      </c>
      <c r="L282" s="32"/>
      <c r="M282" s="138" t="s">
        <v>19</v>
      </c>
      <c r="N282" s="139" t="s">
        <v>40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158</v>
      </c>
      <c r="AT282" s="142" t="s">
        <v>153</v>
      </c>
      <c r="AU282" s="142" t="s">
        <v>76</v>
      </c>
      <c r="AY282" s="17" t="s">
        <v>150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7" t="s">
        <v>76</v>
      </c>
      <c r="BK282" s="143">
        <f>ROUND(I282*H282,2)</f>
        <v>0</v>
      </c>
      <c r="BL282" s="17" t="s">
        <v>158</v>
      </c>
      <c r="BM282" s="142" t="s">
        <v>1716</v>
      </c>
    </row>
    <row r="283" spans="2:65" s="1" customFormat="1">
      <c r="B283" s="32"/>
      <c r="D283" s="144" t="s">
        <v>160</v>
      </c>
      <c r="F283" s="145" t="s">
        <v>1645</v>
      </c>
      <c r="I283" s="146"/>
      <c r="L283" s="32"/>
      <c r="M283" s="147"/>
      <c r="T283" s="53"/>
      <c r="AT283" s="17" t="s">
        <v>160</v>
      </c>
      <c r="AU283" s="17" t="s">
        <v>76</v>
      </c>
    </row>
    <row r="284" spans="2:65" s="1" customFormat="1">
      <c r="B284" s="32"/>
      <c r="D284" s="144" t="s">
        <v>891</v>
      </c>
      <c r="F284" s="183" t="s">
        <v>1717</v>
      </c>
      <c r="I284" s="146"/>
      <c r="L284" s="32"/>
      <c r="M284" s="147"/>
      <c r="T284" s="53"/>
      <c r="AT284" s="17" t="s">
        <v>891</v>
      </c>
      <c r="AU284" s="17" t="s">
        <v>76</v>
      </c>
    </row>
    <row r="285" spans="2:65" s="1" customFormat="1" ht="16.5" customHeight="1">
      <c r="B285" s="32"/>
      <c r="C285" s="131" t="s">
        <v>1120</v>
      </c>
      <c r="D285" s="131" t="s">
        <v>153</v>
      </c>
      <c r="E285" s="132" t="s">
        <v>1718</v>
      </c>
      <c r="F285" s="133" t="s">
        <v>1648</v>
      </c>
      <c r="G285" s="134" t="s">
        <v>1584</v>
      </c>
      <c r="H285" s="135">
        <v>18</v>
      </c>
      <c r="I285" s="136"/>
      <c r="J285" s="137">
        <f>ROUND(I285*H285,2)</f>
        <v>0</v>
      </c>
      <c r="K285" s="133" t="s">
        <v>19</v>
      </c>
      <c r="L285" s="32"/>
      <c r="M285" s="138" t="s">
        <v>19</v>
      </c>
      <c r="N285" s="139" t="s">
        <v>40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158</v>
      </c>
      <c r="AT285" s="142" t="s">
        <v>153</v>
      </c>
      <c r="AU285" s="142" t="s">
        <v>76</v>
      </c>
      <c r="AY285" s="17" t="s">
        <v>150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7" t="s">
        <v>76</v>
      </c>
      <c r="BK285" s="143">
        <f>ROUND(I285*H285,2)</f>
        <v>0</v>
      </c>
      <c r="BL285" s="17" t="s">
        <v>158</v>
      </c>
      <c r="BM285" s="142" t="s">
        <v>1719</v>
      </c>
    </row>
    <row r="286" spans="2:65" s="1" customFormat="1">
      <c r="B286" s="32"/>
      <c r="D286" s="144" t="s">
        <v>160</v>
      </c>
      <c r="F286" s="145" t="s">
        <v>1648</v>
      </c>
      <c r="I286" s="146"/>
      <c r="L286" s="32"/>
      <c r="M286" s="147"/>
      <c r="T286" s="53"/>
      <c r="AT286" s="17" t="s">
        <v>160</v>
      </c>
      <c r="AU286" s="17" t="s">
        <v>76</v>
      </c>
    </row>
    <row r="287" spans="2:65" s="1" customFormat="1">
      <c r="B287" s="32"/>
      <c r="D287" s="144" t="s">
        <v>891</v>
      </c>
      <c r="F287" s="183" t="s">
        <v>1720</v>
      </c>
      <c r="I287" s="146"/>
      <c r="L287" s="32"/>
      <c r="M287" s="147"/>
      <c r="T287" s="53"/>
      <c r="AT287" s="17" t="s">
        <v>891</v>
      </c>
      <c r="AU287" s="17" t="s">
        <v>76</v>
      </c>
    </row>
    <row r="288" spans="2:65" s="1" customFormat="1" ht="16.5" customHeight="1">
      <c r="B288" s="32"/>
      <c r="C288" s="131" t="s">
        <v>1127</v>
      </c>
      <c r="D288" s="131" t="s">
        <v>153</v>
      </c>
      <c r="E288" s="132" t="s">
        <v>1647</v>
      </c>
      <c r="F288" s="133" t="s">
        <v>1648</v>
      </c>
      <c r="G288" s="134" t="s">
        <v>1584</v>
      </c>
      <c r="H288" s="135">
        <v>28</v>
      </c>
      <c r="I288" s="136"/>
      <c r="J288" s="137">
        <f>ROUND(I288*H288,2)</f>
        <v>0</v>
      </c>
      <c r="K288" s="133" t="s">
        <v>19</v>
      </c>
      <c r="L288" s="32"/>
      <c r="M288" s="138" t="s">
        <v>19</v>
      </c>
      <c r="N288" s="139" t="s">
        <v>40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158</v>
      </c>
      <c r="AT288" s="142" t="s">
        <v>153</v>
      </c>
      <c r="AU288" s="142" t="s">
        <v>76</v>
      </c>
      <c r="AY288" s="17" t="s">
        <v>150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7" t="s">
        <v>76</v>
      </c>
      <c r="BK288" s="143">
        <f>ROUND(I288*H288,2)</f>
        <v>0</v>
      </c>
      <c r="BL288" s="17" t="s">
        <v>158</v>
      </c>
      <c r="BM288" s="142" t="s">
        <v>1721</v>
      </c>
    </row>
    <row r="289" spans="2:65" s="1" customFormat="1">
      <c r="B289" s="32"/>
      <c r="D289" s="144" t="s">
        <v>160</v>
      </c>
      <c r="F289" s="145" t="s">
        <v>1648</v>
      </c>
      <c r="I289" s="146"/>
      <c r="L289" s="32"/>
      <c r="M289" s="147"/>
      <c r="T289" s="53"/>
      <c r="AT289" s="17" t="s">
        <v>160</v>
      </c>
      <c r="AU289" s="17" t="s">
        <v>76</v>
      </c>
    </row>
    <row r="290" spans="2:65" s="1" customFormat="1">
      <c r="B290" s="32"/>
      <c r="D290" s="144" t="s">
        <v>891</v>
      </c>
      <c r="F290" s="183" t="s">
        <v>1649</v>
      </c>
      <c r="I290" s="146"/>
      <c r="L290" s="32"/>
      <c r="M290" s="147"/>
      <c r="T290" s="53"/>
      <c r="AT290" s="17" t="s">
        <v>891</v>
      </c>
      <c r="AU290" s="17" t="s">
        <v>76</v>
      </c>
    </row>
    <row r="291" spans="2:65" s="1" customFormat="1" ht="16.5" customHeight="1">
      <c r="B291" s="32"/>
      <c r="C291" s="131" t="s">
        <v>1136</v>
      </c>
      <c r="D291" s="131" t="s">
        <v>153</v>
      </c>
      <c r="E291" s="132" t="s">
        <v>1650</v>
      </c>
      <c r="F291" s="133" t="s">
        <v>1648</v>
      </c>
      <c r="G291" s="134" t="s">
        <v>1584</v>
      </c>
      <c r="H291" s="135">
        <v>11</v>
      </c>
      <c r="I291" s="136"/>
      <c r="J291" s="137">
        <f>ROUND(I291*H291,2)</f>
        <v>0</v>
      </c>
      <c r="K291" s="133" t="s">
        <v>19</v>
      </c>
      <c r="L291" s="32"/>
      <c r="M291" s="138" t="s">
        <v>19</v>
      </c>
      <c r="N291" s="139" t="s">
        <v>40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158</v>
      </c>
      <c r="AT291" s="142" t="s">
        <v>153</v>
      </c>
      <c r="AU291" s="142" t="s">
        <v>76</v>
      </c>
      <c r="AY291" s="17" t="s">
        <v>150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76</v>
      </c>
      <c r="BK291" s="143">
        <f>ROUND(I291*H291,2)</f>
        <v>0</v>
      </c>
      <c r="BL291" s="17" t="s">
        <v>158</v>
      </c>
      <c r="BM291" s="142" t="s">
        <v>1722</v>
      </c>
    </row>
    <row r="292" spans="2:65" s="1" customFormat="1">
      <c r="B292" s="32"/>
      <c r="D292" s="144" t="s">
        <v>160</v>
      </c>
      <c r="F292" s="145" t="s">
        <v>1648</v>
      </c>
      <c r="I292" s="146"/>
      <c r="L292" s="32"/>
      <c r="M292" s="147"/>
      <c r="T292" s="53"/>
      <c r="AT292" s="17" t="s">
        <v>160</v>
      </c>
      <c r="AU292" s="17" t="s">
        <v>76</v>
      </c>
    </row>
    <row r="293" spans="2:65" s="1" customFormat="1">
      <c r="B293" s="32"/>
      <c r="D293" s="144" t="s">
        <v>891</v>
      </c>
      <c r="F293" s="183" t="s">
        <v>1651</v>
      </c>
      <c r="I293" s="146"/>
      <c r="L293" s="32"/>
      <c r="M293" s="147"/>
      <c r="T293" s="53"/>
      <c r="AT293" s="17" t="s">
        <v>891</v>
      </c>
      <c r="AU293" s="17" t="s">
        <v>76</v>
      </c>
    </row>
    <row r="294" spans="2:65" s="1" customFormat="1" ht="16.5" customHeight="1">
      <c r="B294" s="32"/>
      <c r="C294" s="131" t="s">
        <v>1143</v>
      </c>
      <c r="D294" s="131" t="s">
        <v>153</v>
      </c>
      <c r="E294" s="132" t="s">
        <v>1652</v>
      </c>
      <c r="F294" s="133" t="s">
        <v>1648</v>
      </c>
      <c r="G294" s="134" t="s">
        <v>1584</v>
      </c>
      <c r="H294" s="135">
        <v>6</v>
      </c>
      <c r="I294" s="136"/>
      <c r="J294" s="137">
        <f>ROUND(I294*H294,2)</f>
        <v>0</v>
      </c>
      <c r="K294" s="133" t="s">
        <v>19</v>
      </c>
      <c r="L294" s="32"/>
      <c r="M294" s="138" t="s">
        <v>19</v>
      </c>
      <c r="N294" s="139" t="s">
        <v>40</v>
      </c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158</v>
      </c>
      <c r="AT294" s="142" t="s">
        <v>153</v>
      </c>
      <c r="AU294" s="142" t="s">
        <v>76</v>
      </c>
      <c r="AY294" s="17" t="s">
        <v>150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76</v>
      </c>
      <c r="BK294" s="143">
        <f>ROUND(I294*H294,2)</f>
        <v>0</v>
      </c>
      <c r="BL294" s="17" t="s">
        <v>158</v>
      </c>
      <c r="BM294" s="142" t="s">
        <v>1723</v>
      </c>
    </row>
    <row r="295" spans="2:65" s="1" customFormat="1">
      <c r="B295" s="32"/>
      <c r="D295" s="144" t="s">
        <v>160</v>
      </c>
      <c r="F295" s="145" t="s">
        <v>1648</v>
      </c>
      <c r="I295" s="146"/>
      <c r="L295" s="32"/>
      <c r="M295" s="147"/>
      <c r="T295" s="53"/>
      <c r="AT295" s="17" t="s">
        <v>160</v>
      </c>
      <c r="AU295" s="17" t="s">
        <v>76</v>
      </c>
    </row>
    <row r="296" spans="2:65" s="1" customFormat="1">
      <c r="B296" s="32"/>
      <c r="D296" s="144" t="s">
        <v>891</v>
      </c>
      <c r="F296" s="183" t="s">
        <v>1653</v>
      </c>
      <c r="I296" s="146"/>
      <c r="L296" s="32"/>
      <c r="M296" s="147"/>
      <c r="T296" s="53"/>
      <c r="AT296" s="17" t="s">
        <v>891</v>
      </c>
      <c r="AU296" s="17" t="s">
        <v>76</v>
      </c>
    </row>
    <row r="297" spans="2:65" s="1" customFormat="1" ht="16.5" customHeight="1">
      <c r="B297" s="32"/>
      <c r="C297" s="131" t="s">
        <v>1153</v>
      </c>
      <c r="D297" s="131" t="s">
        <v>153</v>
      </c>
      <c r="E297" s="132" t="s">
        <v>1724</v>
      </c>
      <c r="F297" s="133" t="s">
        <v>1725</v>
      </c>
      <c r="G297" s="134" t="s">
        <v>1584</v>
      </c>
      <c r="H297" s="135">
        <v>2</v>
      </c>
      <c r="I297" s="136"/>
      <c r="J297" s="137">
        <f>ROUND(I297*H297,2)</f>
        <v>0</v>
      </c>
      <c r="K297" s="133" t="s">
        <v>19</v>
      </c>
      <c r="L297" s="32"/>
      <c r="M297" s="138" t="s">
        <v>19</v>
      </c>
      <c r="N297" s="139" t="s">
        <v>40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158</v>
      </c>
      <c r="AT297" s="142" t="s">
        <v>153</v>
      </c>
      <c r="AU297" s="142" t="s">
        <v>76</v>
      </c>
      <c r="AY297" s="17" t="s">
        <v>150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76</v>
      </c>
      <c r="BK297" s="143">
        <f>ROUND(I297*H297,2)</f>
        <v>0</v>
      </c>
      <c r="BL297" s="17" t="s">
        <v>158</v>
      </c>
      <c r="BM297" s="142" t="s">
        <v>1726</v>
      </c>
    </row>
    <row r="298" spans="2:65" s="1" customFormat="1">
      <c r="B298" s="32"/>
      <c r="D298" s="144" t="s">
        <v>160</v>
      </c>
      <c r="F298" s="145" t="s">
        <v>1725</v>
      </c>
      <c r="I298" s="146"/>
      <c r="L298" s="32"/>
      <c r="M298" s="147"/>
      <c r="T298" s="53"/>
      <c r="AT298" s="17" t="s">
        <v>160</v>
      </c>
      <c r="AU298" s="17" t="s">
        <v>76</v>
      </c>
    </row>
    <row r="299" spans="2:65" s="1" customFormat="1">
      <c r="B299" s="32"/>
      <c r="D299" s="144" t="s">
        <v>891</v>
      </c>
      <c r="F299" s="183" t="s">
        <v>1727</v>
      </c>
      <c r="I299" s="146"/>
      <c r="L299" s="32"/>
      <c r="M299" s="147"/>
      <c r="T299" s="53"/>
      <c r="AT299" s="17" t="s">
        <v>891</v>
      </c>
      <c r="AU299" s="17" t="s">
        <v>76</v>
      </c>
    </row>
    <row r="300" spans="2:65" s="1" customFormat="1" ht="16.5" customHeight="1">
      <c r="B300" s="32"/>
      <c r="C300" s="131" t="s">
        <v>1159</v>
      </c>
      <c r="D300" s="131" t="s">
        <v>153</v>
      </c>
      <c r="E300" s="132" t="s">
        <v>1728</v>
      </c>
      <c r="F300" s="133" t="s">
        <v>1725</v>
      </c>
      <c r="G300" s="134" t="s">
        <v>1584</v>
      </c>
      <c r="H300" s="135">
        <v>2</v>
      </c>
      <c r="I300" s="136"/>
      <c r="J300" s="137">
        <f>ROUND(I300*H300,2)</f>
        <v>0</v>
      </c>
      <c r="K300" s="133" t="s">
        <v>19</v>
      </c>
      <c r="L300" s="32"/>
      <c r="M300" s="138" t="s">
        <v>19</v>
      </c>
      <c r="N300" s="139" t="s">
        <v>40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158</v>
      </c>
      <c r="AT300" s="142" t="s">
        <v>153</v>
      </c>
      <c r="AU300" s="142" t="s">
        <v>76</v>
      </c>
      <c r="AY300" s="17" t="s">
        <v>150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76</v>
      </c>
      <c r="BK300" s="143">
        <f>ROUND(I300*H300,2)</f>
        <v>0</v>
      </c>
      <c r="BL300" s="17" t="s">
        <v>158</v>
      </c>
      <c r="BM300" s="142" t="s">
        <v>1729</v>
      </c>
    </row>
    <row r="301" spans="2:65" s="1" customFormat="1">
      <c r="B301" s="32"/>
      <c r="D301" s="144" t="s">
        <v>160</v>
      </c>
      <c r="F301" s="145" t="s">
        <v>1725</v>
      </c>
      <c r="I301" s="146"/>
      <c r="L301" s="32"/>
      <c r="M301" s="147"/>
      <c r="T301" s="53"/>
      <c r="AT301" s="17" t="s">
        <v>160</v>
      </c>
      <c r="AU301" s="17" t="s">
        <v>76</v>
      </c>
    </row>
    <row r="302" spans="2:65" s="1" customFormat="1">
      <c r="B302" s="32"/>
      <c r="D302" s="144" t="s">
        <v>891</v>
      </c>
      <c r="F302" s="183" t="s">
        <v>1730</v>
      </c>
      <c r="I302" s="146"/>
      <c r="L302" s="32"/>
      <c r="M302" s="147"/>
      <c r="T302" s="53"/>
      <c r="AT302" s="17" t="s">
        <v>891</v>
      </c>
      <c r="AU302" s="17" t="s">
        <v>76</v>
      </c>
    </row>
    <row r="303" spans="2:65" s="1" customFormat="1" ht="16.5" customHeight="1">
      <c r="B303" s="32"/>
      <c r="C303" s="131" t="s">
        <v>1169</v>
      </c>
      <c r="D303" s="131" t="s">
        <v>153</v>
      </c>
      <c r="E303" s="132" t="s">
        <v>1654</v>
      </c>
      <c r="F303" s="133" t="s">
        <v>1655</v>
      </c>
      <c r="G303" s="134" t="s">
        <v>1584</v>
      </c>
      <c r="H303" s="135">
        <v>3</v>
      </c>
      <c r="I303" s="136"/>
      <c r="J303" s="137">
        <f>ROUND(I303*H303,2)</f>
        <v>0</v>
      </c>
      <c r="K303" s="133" t="s">
        <v>19</v>
      </c>
      <c r="L303" s="32"/>
      <c r="M303" s="138" t="s">
        <v>19</v>
      </c>
      <c r="N303" s="139" t="s">
        <v>40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158</v>
      </c>
      <c r="AT303" s="142" t="s">
        <v>153</v>
      </c>
      <c r="AU303" s="142" t="s">
        <v>76</v>
      </c>
      <c r="AY303" s="17" t="s">
        <v>150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76</v>
      </c>
      <c r="BK303" s="143">
        <f>ROUND(I303*H303,2)</f>
        <v>0</v>
      </c>
      <c r="BL303" s="17" t="s">
        <v>158</v>
      </c>
      <c r="BM303" s="142" t="s">
        <v>1731</v>
      </c>
    </row>
    <row r="304" spans="2:65" s="1" customFormat="1">
      <c r="B304" s="32"/>
      <c r="D304" s="144" t="s">
        <v>160</v>
      </c>
      <c r="F304" s="145" t="s">
        <v>1655</v>
      </c>
      <c r="I304" s="146"/>
      <c r="L304" s="32"/>
      <c r="M304" s="147"/>
      <c r="T304" s="53"/>
      <c r="AT304" s="17" t="s">
        <v>160</v>
      </c>
      <c r="AU304" s="17" t="s">
        <v>76</v>
      </c>
    </row>
    <row r="305" spans="2:65" s="1" customFormat="1">
      <c r="B305" s="32"/>
      <c r="D305" s="144" t="s">
        <v>891</v>
      </c>
      <c r="F305" s="183" t="s">
        <v>1656</v>
      </c>
      <c r="I305" s="146"/>
      <c r="L305" s="32"/>
      <c r="M305" s="147"/>
      <c r="T305" s="53"/>
      <c r="AT305" s="17" t="s">
        <v>891</v>
      </c>
      <c r="AU305" s="17" t="s">
        <v>76</v>
      </c>
    </row>
    <row r="306" spans="2:65" s="1" customFormat="1" ht="16.5" customHeight="1">
      <c r="B306" s="32"/>
      <c r="C306" s="131" t="s">
        <v>1174</v>
      </c>
      <c r="D306" s="131" t="s">
        <v>153</v>
      </c>
      <c r="E306" s="132" t="s">
        <v>1657</v>
      </c>
      <c r="F306" s="133" t="s">
        <v>1655</v>
      </c>
      <c r="G306" s="134" t="s">
        <v>1584</v>
      </c>
      <c r="H306" s="135">
        <v>5</v>
      </c>
      <c r="I306" s="136"/>
      <c r="J306" s="137">
        <f>ROUND(I306*H306,2)</f>
        <v>0</v>
      </c>
      <c r="K306" s="133" t="s">
        <v>19</v>
      </c>
      <c r="L306" s="32"/>
      <c r="M306" s="138" t="s">
        <v>19</v>
      </c>
      <c r="N306" s="139" t="s">
        <v>40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158</v>
      </c>
      <c r="AT306" s="142" t="s">
        <v>153</v>
      </c>
      <c r="AU306" s="142" t="s">
        <v>76</v>
      </c>
      <c r="AY306" s="17" t="s">
        <v>150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76</v>
      </c>
      <c r="BK306" s="143">
        <f>ROUND(I306*H306,2)</f>
        <v>0</v>
      </c>
      <c r="BL306" s="17" t="s">
        <v>158</v>
      </c>
      <c r="BM306" s="142" t="s">
        <v>1732</v>
      </c>
    </row>
    <row r="307" spans="2:65" s="1" customFormat="1">
      <c r="B307" s="32"/>
      <c r="D307" s="144" t="s">
        <v>160</v>
      </c>
      <c r="F307" s="145" t="s">
        <v>1655</v>
      </c>
      <c r="I307" s="146"/>
      <c r="L307" s="32"/>
      <c r="M307" s="147"/>
      <c r="T307" s="53"/>
      <c r="AT307" s="17" t="s">
        <v>160</v>
      </c>
      <c r="AU307" s="17" t="s">
        <v>76</v>
      </c>
    </row>
    <row r="308" spans="2:65" s="1" customFormat="1">
      <c r="B308" s="32"/>
      <c r="D308" s="144" t="s">
        <v>891</v>
      </c>
      <c r="F308" s="183" t="s">
        <v>1658</v>
      </c>
      <c r="I308" s="146"/>
      <c r="L308" s="32"/>
      <c r="M308" s="147"/>
      <c r="T308" s="53"/>
      <c r="AT308" s="17" t="s">
        <v>891</v>
      </c>
      <c r="AU308" s="17" t="s">
        <v>76</v>
      </c>
    </row>
    <row r="309" spans="2:65" s="1" customFormat="1" ht="16.5" customHeight="1">
      <c r="B309" s="32"/>
      <c r="C309" s="131" t="s">
        <v>1183</v>
      </c>
      <c r="D309" s="131" t="s">
        <v>153</v>
      </c>
      <c r="E309" s="132" t="s">
        <v>1659</v>
      </c>
      <c r="F309" s="133" t="s">
        <v>1655</v>
      </c>
      <c r="G309" s="134" t="s">
        <v>1584</v>
      </c>
      <c r="H309" s="135">
        <v>6</v>
      </c>
      <c r="I309" s="136"/>
      <c r="J309" s="137">
        <f>ROUND(I309*H309,2)</f>
        <v>0</v>
      </c>
      <c r="K309" s="133" t="s">
        <v>19</v>
      </c>
      <c r="L309" s="32"/>
      <c r="M309" s="138" t="s">
        <v>19</v>
      </c>
      <c r="N309" s="139" t="s">
        <v>40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1">
        <f>S309*H309</f>
        <v>0</v>
      </c>
      <c r="AR309" s="142" t="s">
        <v>158</v>
      </c>
      <c r="AT309" s="142" t="s">
        <v>153</v>
      </c>
      <c r="AU309" s="142" t="s">
        <v>76</v>
      </c>
      <c r="AY309" s="17" t="s">
        <v>150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76</v>
      </c>
      <c r="BK309" s="143">
        <f>ROUND(I309*H309,2)</f>
        <v>0</v>
      </c>
      <c r="BL309" s="17" t="s">
        <v>158</v>
      </c>
      <c r="BM309" s="142" t="s">
        <v>1733</v>
      </c>
    </row>
    <row r="310" spans="2:65" s="1" customFormat="1">
      <c r="B310" s="32"/>
      <c r="D310" s="144" t="s">
        <v>160</v>
      </c>
      <c r="F310" s="145" t="s">
        <v>1655</v>
      </c>
      <c r="I310" s="146"/>
      <c r="L310" s="32"/>
      <c r="M310" s="147"/>
      <c r="T310" s="53"/>
      <c r="AT310" s="17" t="s">
        <v>160</v>
      </c>
      <c r="AU310" s="17" t="s">
        <v>76</v>
      </c>
    </row>
    <row r="311" spans="2:65" s="1" customFormat="1">
      <c r="B311" s="32"/>
      <c r="D311" s="144" t="s">
        <v>891</v>
      </c>
      <c r="F311" s="183" t="s">
        <v>1660</v>
      </c>
      <c r="I311" s="146"/>
      <c r="L311" s="32"/>
      <c r="M311" s="147"/>
      <c r="T311" s="53"/>
      <c r="AT311" s="17" t="s">
        <v>891</v>
      </c>
      <c r="AU311" s="17" t="s">
        <v>76</v>
      </c>
    </row>
    <row r="312" spans="2:65" s="1" customFormat="1" ht="16.5" customHeight="1">
      <c r="B312" s="32"/>
      <c r="C312" s="131" t="s">
        <v>1191</v>
      </c>
      <c r="D312" s="131" t="s">
        <v>153</v>
      </c>
      <c r="E312" s="132" t="s">
        <v>1664</v>
      </c>
      <c r="F312" s="133" t="s">
        <v>1665</v>
      </c>
      <c r="G312" s="134" t="s">
        <v>156</v>
      </c>
      <c r="H312" s="135">
        <v>71.2</v>
      </c>
      <c r="I312" s="136"/>
      <c r="J312" s="137">
        <f>ROUND(I312*H312,2)</f>
        <v>0</v>
      </c>
      <c r="K312" s="133" t="s">
        <v>19</v>
      </c>
      <c r="L312" s="32"/>
      <c r="M312" s="138" t="s">
        <v>19</v>
      </c>
      <c r="N312" s="139" t="s">
        <v>40</v>
      </c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AR312" s="142" t="s">
        <v>158</v>
      </c>
      <c r="AT312" s="142" t="s">
        <v>153</v>
      </c>
      <c r="AU312" s="142" t="s">
        <v>76</v>
      </c>
      <c r="AY312" s="17" t="s">
        <v>150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7" t="s">
        <v>76</v>
      </c>
      <c r="BK312" s="143">
        <f>ROUND(I312*H312,2)</f>
        <v>0</v>
      </c>
      <c r="BL312" s="17" t="s">
        <v>158</v>
      </c>
      <c r="BM312" s="142" t="s">
        <v>1734</v>
      </c>
    </row>
    <row r="313" spans="2:65" s="1" customFormat="1">
      <c r="B313" s="32"/>
      <c r="D313" s="144" t="s">
        <v>160</v>
      </c>
      <c r="F313" s="145" t="s">
        <v>1665</v>
      </c>
      <c r="I313" s="146"/>
      <c r="L313" s="32"/>
      <c r="M313" s="147"/>
      <c r="T313" s="53"/>
      <c r="AT313" s="17" t="s">
        <v>160</v>
      </c>
      <c r="AU313" s="17" t="s">
        <v>76</v>
      </c>
    </row>
    <row r="314" spans="2:65" s="1" customFormat="1">
      <c r="B314" s="32"/>
      <c r="D314" s="144" t="s">
        <v>891</v>
      </c>
      <c r="F314" s="183" t="s">
        <v>1666</v>
      </c>
      <c r="I314" s="146"/>
      <c r="L314" s="32"/>
      <c r="M314" s="147"/>
      <c r="T314" s="53"/>
      <c r="AT314" s="17" t="s">
        <v>891</v>
      </c>
      <c r="AU314" s="17" t="s">
        <v>76</v>
      </c>
    </row>
    <row r="315" spans="2:65" s="1" customFormat="1" ht="16.5" customHeight="1">
      <c r="B315" s="32"/>
      <c r="C315" s="131" t="s">
        <v>1197</v>
      </c>
      <c r="D315" s="131" t="s">
        <v>153</v>
      </c>
      <c r="E315" s="132" t="s">
        <v>1667</v>
      </c>
      <c r="F315" s="133" t="s">
        <v>1665</v>
      </c>
      <c r="G315" s="134" t="s">
        <v>156</v>
      </c>
      <c r="H315" s="135">
        <v>35.700000000000003</v>
      </c>
      <c r="I315" s="136"/>
      <c r="J315" s="137">
        <f>ROUND(I315*H315,2)</f>
        <v>0</v>
      </c>
      <c r="K315" s="133" t="s">
        <v>19</v>
      </c>
      <c r="L315" s="32"/>
      <c r="M315" s="138" t="s">
        <v>19</v>
      </c>
      <c r="N315" s="139" t="s">
        <v>40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158</v>
      </c>
      <c r="AT315" s="142" t="s">
        <v>153</v>
      </c>
      <c r="AU315" s="142" t="s">
        <v>76</v>
      </c>
      <c r="AY315" s="17" t="s">
        <v>150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76</v>
      </c>
      <c r="BK315" s="143">
        <f>ROUND(I315*H315,2)</f>
        <v>0</v>
      </c>
      <c r="BL315" s="17" t="s">
        <v>158</v>
      </c>
      <c r="BM315" s="142" t="s">
        <v>1503</v>
      </c>
    </row>
    <row r="316" spans="2:65" s="1" customFormat="1">
      <c r="B316" s="32"/>
      <c r="D316" s="144" t="s">
        <v>160</v>
      </c>
      <c r="F316" s="145" t="s">
        <v>1665</v>
      </c>
      <c r="I316" s="146"/>
      <c r="L316" s="32"/>
      <c r="M316" s="147"/>
      <c r="T316" s="53"/>
      <c r="AT316" s="17" t="s">
        <v>160</v>
      </c>
      <c r="AU316" s="17" t="s">
        <v>76</v>
      </c>
    </row>
    <row r="317" spans="2:65" s="1" customFormat="1">
      <c r="B317" s="32"/>
      <c r="D317" s="144" t="s">
        <v>891</v>
      </c>
      <c r="F317" s="183" t="s">
        <v>1668</v>
      </c>
      <c r="I317" s="146"/>
      <c r="L317" s="32"/>
      <c r="M317" s="147"/>
      <c r="T317" s="53"/>
      <c r="AT317" s="17" t="s">
        <v>891</v>
      </c>
      <c r="AU317" s="17" t="s">
        <v>76</v>
      </c>
    </row>
    <row r="318" spans="2:65" s="1" customFormat="1" ht="16.5" customHeight="1">
      <c r="B318" s="32"/>
      <c r="C318" s="131" t="s">
        <v>1210</v>
      </c>
      <c r="D318" s="131" t="s">
        <v>153</v>
      </c>
      <c r="E318" s="132" t="s">
        <v>1735</v>
      </c>
      <c r="F318" s="133" t="s">
        <v>1672</v>
      </c>
      <c r="G318" s="134" t="s">
        <v>156</v>
      </c>
      <c r="H318" s="135">
        <v>28.1</v>
      </c>
      <c r="I318" s="136"/>
      <c r="J318" s="137">
        <f>ROUND(I318*H318,2)</f>
        <v>0</v>
      </c>
      <c r="K318" s="133" t="s">
        <v>19</v>
      </c>
      <c r="L318" s="32"/>
      <c r="M318" s="138" t="s">
        <v>19</v>
      </c>
      <c r="N318" s="139" t="s">
        <v>40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158</v>
      </c>
      <c r="AT318" s="142" t="s">
        <v>153</v>
      </c>
      <c r="AU318" s="142" t="s">
        <v>76</v>
      </c>
      <c r="AY318" s="17" t="s">
        <v>150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76</v>
      </c>
      <c r="BK318" s="143">
        <f>ROUND(I318*H318,2)</f>
        <v>0</v>
      </c>
      <c r="BL318" s="17" t="s">
        <v>158</v>
      </c>
      <c r="BM318" s="142" t="s">
        <v>1736</v>
      </c>
    </row>
    <row r="319" spans="2:65" s="1" customFormat="1">
      <c r="B319" s="32"/>
      <c r="D319" s="144" t="s">
        <v>160</v>
      </c>
      <c r="F319" s="145" t="s">
        <v>1672</v>
      </c>
      <c r="I319" s="146"/>
      <c r="L319" s="32"/>
      <c r="M319" s="147"/>
      <c r="T319" s="53"/>
      <c r="AT319" s="17" t="s">
        <v>160</v>
      </c>
      <c r="AU319" s="17" t="s">
        <v>76</v>
      </c>
    </row>
    <row r="320" spans="2:65" s="1" customFormat="1">
      <c r="B320" s="32"/>
      <c r="D320" s="144" t="s">
        <v>891</v>
      </c>
      <c r="F320" s="183" t="s">
        <v>1666</v>
      </c>
      <c r="I320" s="146"/>
      <c r="L320" s="32"/>
      <c r="M320" s="147"/>
      <c r="T320" s="53"/>
      <c r="AT320" s="17" t="s">
        <v>891</v>
      </c>
      <c r="AU320" s="17" t="s">
        <v>76</v>
      </c>
    </row>
    <row r="321" spans="2:65" s="1" customFormat="1" ht="16.5" customHeight="1">
      <c r="B321" s="32"/>
      <c r="C321" s="131" t="s">
        <v>1215</v>
      </c>
      <c r="D321" s="131" t="s">
        <v>153</v>
      </c>
      <c r="E321" s="132" t="s">
        <v>1737</v>
      </c>
      <c r="F321" s="133" t="s">
        <v>1672</v>
      </c>
      <c r="G321" s="134" t="s">
        <v>156</v>
      </c>
      <c r="H321" s="135">
        <v>12.2</v>
      </c>
      <c r="I321" s="136"/>
      <c r="J321" s="137">
        <f>ROUND(I321*H321,2)</f>
        <v>0</v>
      </c>
      <c r="K321" s="133" t="s">
        <v>19</v>
      </c>
      <c r="L321" s="32"/>
      <c r="M321" s="138" t="s">
        <v>19</v>
      </c>
      <c r="N321" s="139" t="s">
        <v>40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158</v>
      </c>
      <c r="AT321" s="142" t="s">
        <v>153</v>
      </c>
      <c r="AU321" s="142" t="s">
        <v>76</v>
      </c>
      <c r="AY321" s="17" t="s">
        <v>150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76</v>
      </c>
      <c r="BK321" s="143">
        <f>ROUND(I321*H321,2)</f>
        <v>0</v>
      </c>
      <c r="BL321" s="17" t="s">
        <v>158</v>
      </c>
      <c r="BM321" s="142" t="s">
        <v>1738</v>
      </c>
    </row>
    <row r="322" spans="2:65" s="1" customFormat="1">
      <c r="B322" s="32"/>
      <c r="D322" s="144" t="s">
        <v>160</v>
      </c>
      <c r="F322" s="145" t="s">
        <v>1672</v>
      </c>
      <c r="I322" s="146"/>
      <c r="L322" s="32"/>
      <c r="M322" s="147"/>
      <c r="T322" s="53"/>
      <c r="AT322" s="17" t="s">
        <v>160</v>
      </c>
      <c r="AU322" s="17" t="s">
        <v>76</v>
      </c>
    </row>
    <row r="323" spans="2:65" s="1" customFormat="1">
      <c r="B323" s="32"/>
      <c r="D323" s="144" t="s">
        <v>891</v>
      </c>
      <c r="F323" s="183" t="s">
        <v>1668</v>
      </c>
      <c r="I323" s="146"/>
      <c r="L323" s="32"/>
      <c r="M323" s="147"/>
      <c r="T323" s="53"/>
      <c r="AT323" s="17" t="s">
        <v>891</v>
      </c>
      <c r="AU323" s="17" t="s">
        <v>76</v>
      </c>
    </row>
    <row r="324" spans="2:65" s="11" customFormat="1" ht="25.9" customHeight="1">
      <c r="B324" s="119"/>
      <c r="D324" s="120" t="s">
        <v>68</v>
      </c>
      <c r="E324" s="121" t="s">
        <v>1739</v>
      </c>
      <c r="F324" s="121" t="s">
        <v>1740</v>
      </c>
      <c r="I324" s="122"/>
      <c r="J324" s="123">
        <f>BK324</f>
        <v>0</v>
      </c>
      <c r="L324" s="119"/>
      <c r="M324" s="124"/>
      <c r="P324" s="125">
        <f>SUM(P325:P462)</f>
        <v>0</v>
      </c>
      <c r="R324" s="125">
        <f>SUM(R325:R462)</f>
        <v>0</v>
      </c>
      <c r="T324" s="126">
        <f>SUM(T325:T462)</f>
        <v>0</v>
      </c>
      <c r="AR324" s="120" t="s">
        <v>76</v>
      </c>
      <c r="AT324" s="127" t="s">
        <v>68</v>
      </c>
      <c r="AU324" s="127" t="s">
        <v>69</v>
      </c>
      <c r="AY324" s="120" t="s">
        <v>150</v>
      </c>
      <c r="BK324" s="128">
        <f>SUM(BK325:BK462)</f>
        <v>0</v>
      </c>
    </row>
    <row r="325" spans="2:65" s="1" customFormat="1" ht="16.5" customHeight="1">
      <c r="B325" s="32"/>
      <c r="C325" s="131" t="s">
        <v>1221</v>
      </c>
      <c r="D325" s="131" t="s">
        <v>153</v>
      </c>
      <c r="E325" s="132" t="s">
        <v>1741</v>
      </c>
      <c r="F325" s="133" t="s">
        <v>1742</v>
      </c>
      <c r="G325" s="134" t="s">
        <v>1584</v>
      </c>
      <c r="H325" s="135">
        <v>1</v>
      </c>
      <c r="I325" s="136"/>
      <c r="J325" s="137">
        <f>ROUND(I325*H325,2)</f>
        <v>0</v>
      </c>
      <c r="K325" s="133" t="s">
        <v>19</v>
      </c>
      <c r="L325" s="32"/>
      <c r="M325" s="138" t="s">
        <v>19</v>
      </c>
      <c r="N325" s="139" t="s">
        <v>40</v>
      </c>
      <c r="P325" s="140">
        <f>O325*H325</f>
        <v>0</v>
      </c>
      <c r="Q325" s="140">
        <v>0</v>
      </c>
      <c r="R325" s="140">
        <f>Q325*H325</f>
        <v>0</v>
      </c>
      <c r="S325" s="140">
        <v>0</v>
      </c>
      <c r="T325" s="141">
        <f>S325*H325</f>
        <v>0</v>
      </c>
      <c r="AR325" s="142" t="s">
        <v>158</v>
      </c>
      <c r="AT325" s="142" t="s">
        <v>153</v>
      </c>
      <c r="AU325" s="142" t="s">
        <v>76</v>
      </c>
      <c r="AY325" s="17" t="s">
        <v>150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7" t="s">
        <v>76</v>
      </c>
      <c r="BK325" s="143">
        <f>ROUND(I325*H325,2)</f>
        <v>0</v>
      </c>
      <c r="BL325" s="17" t="s">
        <v>158</v>
      </c>
      <c r="BM325" s="142" t="s">
        <v>1743</v>
      </c>
    </row>
    <row r="326" spans="2:65" s="1" customFormat="1">
      <c r="B326" s="32"/>
      <c r="D326" s="144" t="s">
        <v>160</v>
      </c>
      <c r="F326" s="145" t="s">
        <v>1742</v>
      </c>
      <c r="I326" s="146"/>
      <c r="L326" s="32"/>
      <c r="M326" s="147"/>
      <c r="T326" s="53"/>
      <c r="AT326" s="17" t="s">
        <v>160</v>
      </c>
      <c r="AU326" s="17" t="s">
        <v>76</v>
      </c>
    </row>
    <row r="327" spans="2:65" s="1" customFormat="1">
      <c r="B327" s="32"/>
      <c r="D327" s="144" t="s">
        <v>891</v>
      </c>
      <c r="F327" s="183" t="s">
        <v>1744</v>
      </c>
      <c r="I327" s="146"/>
      <c r="L327" s="32"/>
      <c r="M327" s="147"/>
      <c r="T327" s="53"/>
      <c r="AT327" s="17" t="s">
        <v>891</v>
      </c>
      <c r="AU327" s="17" t="s">
        <v>76</v>
      </c>
    </row>
    <row r="328" spans="2:65" s="1" customFormat="1" ht="16.5" customHeight="1">
      <c r="B328" s="32"/>
      <c r="C328" s="131" t="s">
        <v>1231</v>
      </c>
      <c r="D328" s="131" t="s">
        <v>153</v>
      </c>
      <c r="E328" s="132" t="s">
        <v>1745</v>
      </c>
      <c r="F328" s="133" t="s">
        <v>1746</v>
      </c>
      <c r="G328" s="134" t="s">
        <v>1584</v>
      </c>
      <c r="H328" s="135">
        <v>1</v>
      </c>
      <c r="I328" s="136"/>
      <c r="J328" s="137">
        <f>ROUND(I328*H328,2)</f>
        <v>0</v>
      </c>
      <c r="K328" s="133" t="s">
        <v>19</v>
      </c>
      <c r="L328" s="32"/>
      <c r="M328" s="138" t="s">
        <v>19</v>
      </c>
      <c r="N328" s="139" t="s">
        <v>40</v>
      </c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1">
        <f>S328*H328</f>
        <v>0</v>
      </c>
      <c r="AR328" s="142" t="s">
        <v>158</v>
      </c>
      <c r="AT328" s="142" t="s">
        <v>153</v>
      </c>
      <c r="AU328" s="142" t="s">
        <v>76</v>
      </c>
      <c r="AY328" s="17" t="s">
        <v>150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7" t="s">
        <v>76</v>
      </c>
      <c r="BK328" s="143">
        <f>ROUND(I328*H328,2)</f>
        <v>0</v>
      </c>
      <c r="BL328" s="17" t="s">
        <v>158</v>
      </c>
      <c r="BM328" s="142" t="s">
        <v>1747</v>
      </c>
    </row>
    <row r="329" spans="2:65" s="1" customFormat="1">
      <c r="B329" s="32"/>
      <c r="D329" s="144" t="s">
        <v>160</v>
      </c>
      <c r="F329" s="145" t="s">
        <v>1746</v>
      </c>
      <c r="I329" s="146"/>
      <c r="L329" s="32"/>
      <c r="M329" s="147"/>
      <c r="T329" s="53"/>
      <c r="AT329" s="17" t="s">
        <v>160</v>
      </c>
      <c r="AU329" s="17" t="s">
        <v>76</v>
      </c>
    </row>
    <row r="330" spans="2:65" s="1" customFormat="1" ht="16.5" customHeight="1">
      <c r="B330" s="32"/>
      <c r="C330" s="131" t="s">
        <v>1235</v>
      </c>
      <c r="D330" s="131" t="s">
        <v>153</v>
      </c>
      <c r="E330" s="132" t="s">
        <v>1748</v>
      </c>
      <c r="F330" s="133" t="s">
        <v>1749</v>
      </c>
      <c r="G330" s="134" t="s">
        <v>1584</v>
      </c>
      <c r="H330" s="135">
        <v>1</v>
      </c>
      <c r="I330" s="136"/>
      <c r="J330" s="137">
        <f>ROUND(I330*H330,2)</f>
        <v>0</v>
      </c>
      <c r="K330" s="133" t="s">
        <v>19</v>
      </c>
      <c r="L330" s="32"/>
      <c r="M330" s="138" t="s">
        <v>19</v>
      </c>
      <c r="N330" s="139" t="s">
        <v>40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158</v>
      </c>
      <c r="AT330" s="142" t="s">
        <v>153</v>
      </c>
      <c r="AU330" s="142" t="s">
        <v>76</v>
      </c>
      <c r="AY330" s="17" t="s">
        <v>150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76</v>
      </c>
      <c r="BK330" s="143">
        <f>ROUND(I330*H330,2)</f>
        <v>0</v>
      </c>
      <c r="BL330" s="17" t="s">
        <v>158</v>
      </c>
      <c r="BM330" s="142" t="s">
        <v>1750</v>
      </c>
    </row>
    <row r="331" spans="2:65" s="1" customFormat="1">
      <c r="B331" s="32"/>
      <c r="D331" s="144" t="s">
        <v>160</v>
      </c>
      <c r="F331" s="145" t="s">
        <v>1749</v>
      </c>
      <c r="I331" s="146"/>
      <c r="L331" s="32"/>
      <c r="M331" s="147"/>
      <c r="T331" s="53"/>
      <c r="AT331" s="17" t="s">
        <v>160</v>
      </c>
      <c r="AU331" s="17" t="s">
        <v>76</v>
      </c>
    </row>
    <row r="332" spans="2:65" s="1" customFormat="1" ht="16.5" customHeight="1">
      <c r="B332" s="32"/>
      <c r="C332" s="131" t="s">
        <v>1241</v>
      </c>
      <c r="D332" s="131" t="s">
        <v>153</v>
      </c>
      <c r="E332" s="132" t="s">
        <v>1590</v>
      </c>
      <c r="F332" s="133" t="s">
        <v>1591</v>
      </c>
      <c r="G332" s="134" t="s">
        <v>156</v>
      </c>
      <c r="H332" s="135">
        <v>270.10000000000002</v>
      </c>
      <c r="I332" s="136"/>
      <c r="J332" s="137">
        <f>ROUND(I332*H332,2)</f>
        <v>0</v>
      </c>
      <c r="K332" s="133" t="s">
        <v>19</v>
      </c>
      <c r="L332" s="32"/>
      <c r="M332" s="138" t="s">
        <v>19</v>
      </c>
      <c r="N332" s="139" t="s">
        <v>40</v>
      </c>
      <c r="P332" s="140">
        <f>O332*H332</f>
        <v>0</v>
      </c>
      <c r="Q332" s="140">
        <v>0</v>
      </c>
      <c r="R332" s="140">
        <f>Q332*H332</f>
        <v>0</v>
      </c>
      <c r="S332" s="140">
        <v>0</v>
      </c>
      <c r="T332" s="141">
        <f>S332*H332</f>
        <v>0</v>
      </c>
      <c r="AR332" s="142" t="s">
        <v>158</v>
      </c>
      <c r="AT332" s="142" t="s">
        <v>153</v>
      </c>
      <c r="AU332" s="142" t="s">
        <v>76</v>
      </c>
      <c r="AY332" s="17" t="s">
        <v>150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7" t="s">
        <v>76</v>
      </c>
      <c r="BK332" s="143">
        <f>ROUND(I332*H332,2)</f>
        <v>0</v>
      </c>
      <c r="BL332" s="17" t="s">
        <v>158</v>
      </c>
      <c r="BM332" s="142" t="s">
        <v>1751</v>
      </c>
    </row>
    <row r="333" spans="2:65" s="1" customFormat="1">
      <c r="B333" s="32"/>
      <c r="D333" s="144" t="s">
        <v>160</v>
      </c>
      <c r="F333" s="145" t="s">
        <v>1591</v>
      </c>
      <c r="I333" s="146"/>
      <c r="L333" s="32"/>
      <c r="M333" s="147"/>
      <c r="T333" s="53"/>
      <c r="AT333" s="17" t="s">
        <v>160</v>
      </c>
      <c r="AU333" s="17" t="s">
        <v>76</v>
      </c>
    </row>
    <row r="334" spans="2:65" s="1" customFormat="1" ht="16.5" customHeight="1">
      <c r="B334" s="32"/>
      <c r="C334" s="131" t="s">
        <v>1752</v>
      </c>
      <c r="D334" s="131" t="s">
        <v>153</v>
      </c>
      <c r="E334" s="132" t="s">
        <v>1592</v>
      </c>
      <c r="F334" s="133" t="s">
        <v>1593</v>
      </c>
      <c r="G334" s="134" t="s">
        <v>156</v>
      </c>
      <c r="H334" s="135">
        <v>119.4</v>
      </c>
      <c r="I334" s="136"/>
      <c r="J334" s="137">
        <f>ROUND(I334*H334,2)</f>
        <v>0</v>
      </c>
      <c r="K334" s="133" t="s">
        <v>19</v>
      </c>
      <c r="L334" s="32"/>
      <c r="M334" s="138" t="s">
        <v>19</v>
      </c>
      <c r="N334" s="139" t="s">
        <v>40</v>
      </c>
      <c r="P334" s="140">
        <f>O334*H334</f>
        <v>0</v>
      </c>
      <c r="Q334" s="140">
        <v>0</v>
      </c>
      <c r="R334" s="140">
        <f>Q334*H334</f>
        <v>0</v>
      </c>
      <c r="S334" s="140">
        <v>0</v>
      </c>
      <c r="T334" s="141">
        <f>S334*H334</f>
        <v>0</v>
      </c>
      <c r="AR334" s="142" t="s">
        <v>158</v>
      </c>
      <c r="AT334" s="142" t="s">
        <v>153</v>
      </c>
      <c r="AU334" s="142" t="s">
        <v>76</v>
      </c>
      <c r="AY334" s="17" t="s">
        <v>150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7" t="s">
        <v>76</v>
      </c>
      <c r="BK334" s="143">
        <f>ROUND(I334*H334,2)</f>
        <v>0</v>
      </c>
      <c r="BL334" s="17" t="s">
        <v>158</v>
      </c>
      <c r="BM334" s="142" t="s">
        <v>1753</v>
      </c>
    </row>
    <row r="335" spans="2:65" s="1" customFormat="1">
      <c r="B335" s="32"/>
      <c r="D335" s="144" t="s">
        <v>160</v>
      </c>
      <c r="F335" s="145" t="s">
        <v>1593</v>
      </c>
      <c r="I335" s="146"/>
      <c r="L335" s="32"/>
      <c r="M335" s="147"/>
      <c r="T335" s="53"/>
      <c r="AT335" s="17" t="s">
        <v>160</v>
      </c>
      <c r="AU335" s="17" t="s">
        <v>76</v>
      </c>
    </row>
    <row r="336" spans="2:65" s="1" customFormat="1">
      <c r="B336" s="32"/>
      <c r="D336" s="144" t="s">
        <v>891</v>
      </c>
      <c r="F336" s="183" t="s">
        <v>1594</v>
      </c>
      <c r="I336" s="146"/>
      <c r="L336" s="32"/>
      <c r="M336" s="147"/>
      <c r="T336" s="53"/>
      <c r="AT336" s="17" t="s">
        <v>891</v>
      </c>
      <c r="AU336" s="17" t="s">
        <v>76</v>
      </c>
    </row>
    <row r="337" spans="2:65" s="1" customFormat="1" ht="16.5" customHeight="1">
      <c r="B337" s="32"/>
      <c r="C337" s="131" t="s">
        <v>1683</v>
      </c>
      <c r="D337" s="131" t="s">
        <v>153</v>
      </c>
      <c r="E337" s="132" t="s">
        <v>1595</v>
      </c>
      <c r="F337" s="133" t="s">
        <v>1596</v>
      </c>
      <c r="G337" s="134" t="s">
        <v>412</v>
      </c>
      <c r="H337" s="135">
        <v>38.1</v>
      </c>
      <c r="I337" s="136"/>
      <c r="J337" s="137">
        <f>ROUND(I337*H337,2)</f>
        <v>0</v>
      </c>
      <c r="K337" s="133" t="s">
        <v>19</v>
      </c>
      <c r="L337" s="32"/>
      <c r="M337" s="138" t="s">
        <v>19</v>
      </c>
      <c r="N337" s="139" t="s">
        <v>40</v>
      </c>
      <c r="P337" s="140">
        <f>O337*H337</f>
        <v>0</v>
      </c>
      <c r="Q337" s="140">
        <v>0</v>
      </c>
      <c r="R337" s="140">
        <f>Q337*H337</f>
        <v>0</v>
      </c>
      <c r="S337" s="140">
        <v>0</v>
      </c>
      <c r="T337" s="141">
        <f>S337*H337</f>
        <v>0</v>
      </c>
      <c r="AR337" s="142" t="s">
        <v>158</v>
      </c>
      <c r="AT337" s="142" t="s">
        <v>153</v>
      </c>
      <c r="AU337" s="142" t="s">
        <v>76</v>
      </c>
      <c r="AY337" s="17" t="s">
        <v>150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7" t="s">
        <v>76</v>
      </c>
      <c r="BK337" s="143">
        <f>ROUND(I337*H337,2)</f>
        <v>0</v>
      </c>
      <c r="BL337" s="17" t="s">
        <v>158</v>
      </c>
      <c r="BM337" s="142" t="s">
        <v>1754</v>
      </c>
    </row>
    <row r="338" spans="2:65" s="1" customFormat="1">
      <c r="B338" s="32"/>
      <c r="D338" s="144" t="s">
        <v>160</v>
      </c>
      <c r="F338" s="145" t="s">
        <v>1596</v>
      </c>
      <c r="I338" s="146"/>
      <c r="L338" s="32"/>
      <c r="M338" s="147"/>
      <c r="T338" s="53"/>
      <c r="AT338" s="17" t="s">
        <v>160</v>
      </c>
      <c r="AU338" s="17" t="s">
        <v>76</v>
      </c>
    </row>
    <row r="339" spans="2:65" s="1" customFormat="1">
      <c r="B339" s="32"/>
      <c r="D339" s="144" t="s">
        <v>891</v>
      </c>
      <c r="F339" s="183" t="s">
        <v>1597</v>
      </c>
      <c r="I339" s="146"/>
      <c r="L339" s="32"/>
      <c r="M339" s="147"/>
      <c r="T339" s="53"/>
      <c r="AT339" s="17" t="s">
        <v>891</v>
      </c>
      <c r="AU339" s="17" t="s">
        <v>76</v>
      </c>
    </row>
    <row r="340" spans="2:65" s="1" customFormat="1" ht="16.5" customHeight="1">
      <c r="B340" s="32"/>
      <c r="C340" s="131" t="s">
        <v>1755</v>
      </c>
      <c r="D340" s="131" t="s">
        <v>153</v>
      </c>
      <c r="E340" s="132" t="s">
        <v>1598</v>
      </c>
      <c r="F340" s="133" t="s">
        <v>1596</v>
      </c>
      <c r="G340" s="134" t="s">
        <v>412</v>
      </c>
      <c r="H340" s="135">
        <v>78.7</v>
      </c>
      <c r="I340" s="136"/>
      <c r="J340" s="137">
        <f>ROUND(I340*H340,2)</f>
        <v>0</v>
      </c>
      <c r="K340" s="133" t="s">
        <v>19</v>
      </c>
      <c r="L340" s="32"/>
      <c r="M340" s="138" t="s">
        <v>19</v>
      </c>
      <c r="N340" s="139" t="s">
        <v>40</v>
      </c>
      <c r="P340" s="140">
        <f>O340*H340</f>
        <v>0</v>
      </c>
      <c r="Q340" s="140">
        <v>0</v>
      </c>
      <c r="R340" s="140">
        <f>Q340*H340</f>
        <v>0</v>
      </c>
      <c r="S340" s="140">
        <v>0</v>
      </c>
      <c r="T340" s="141">
        <f>S340*H340</f>
        <v>0</v>
      </c>
      <c r="AR340" s="142" t="s">
        <v>158</v>
      </c>
      <c r="AT340" s="142" t="s">
        <v>153</v>
      </c>
      <c r="AU340" s="142" t="s">
        <v>76</v>
      </c>
      <c r="AY340" s="17" t="s">
        <v>150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7" t="s">
        <v>76</v>
      </c>
      <c r="BK340" s="143">
        <f>ROUND(I340*H340,2)</f>
        <v>0</v>
      </c>
      <c r="BL340" s="17" t="s">
        <v>158</v>
      </c>
      <c r="BM340" s="142" t="s">
        <v>1756</v>
      </c>
    </row>
    <row r="341" spans="2:65" s="1" customFormat="1">
      <c r="B341" s="32"/>
      <c r="D341" s="144" t="s">
        <v>160</v>
      </c>
      <c r="F341" s="145" t="s">
        <v>1596</v>
      </c>
      <c r="I341" s="146"/>
      <c r="L341" s="32"/>
      <c r="M341" s="147"/>
      <c r="T341" s="53"/>
      <c r="AT341" s="17" t="s">
        <v>160</v>
      </c>
      <c r="AU341" s="17" t="s">
        <v>76</v>
      </c>
    </row>
    <row r="342" spans="2:65" s="1" customFormat="1">
      <c r="B342" s="32"/>
      <c r="D342" s="144" t="s">
        <v>891</v>
      </c>
      <c r="F342" s="183" t="s">
        <v>1599</v>
      </c>
      <c r="I342" s="146"/>
      <c r="L342" s="32"/>
      <c r="M342" s="147"/>
      <c r="T342" s="53"/>
      <c r="AT342" s="17" t="s">
        <v>891</v>
      </c>
      <c r="AU342" s="17" t="s">
        <v>76</v>
      </c>
    </row>
    <row r="343" spans="2:65" s="1" customFormat="1" ht="16.5" customHeight="1">
      <c r="B343" s="32"/>
      <c r="C343" s="131" t="s">
        <v>1684</v>
      </c>
      <c r="D343" s="131" t="s">
        <v>153</v>
      </c>
      <c r="E343" s="132" t="s">
        <v>1600</v>
      </c>
      <c r="F343" s="133" t="s">
        <v>1596</v>
      </c>
      <c r="G343" s="134" t="s">
        <v>412</v>
      </c>
      <c r="H343" s="135">
        <v>59.6</v>
      </c>
      <c r="I343" s="136"/>
      <c r="J343" s="137">
        <f>ROUND(I343*H343,2)</f>
        <v>0</v>
      </c>
      <c r="K343" s="133" t="s">
        <v>19</v>
      </c>
      <c r="L343" s="32"/>
      <c r="M343" s="138" t="s">
        <v>19</v>
      </c>
      <c r="N343" s="139" t="s">
        <v>40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158</v>
      </c>
      <c r="AT343" s="142" t="s">
        <v>153</v>
      </c>
      <c r="AU343" s="142" t="s">
        <v>76</v>
      </c>
      <c r="AY343" s="17" t="s">
        <v>150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7" t="s">
        <v>76</v>
      </c>
      <c r="BK343" s="143">
        <f>ROUND(I343*H343,2)</f>
        <v>0</v>
      </c>
      <c r="BL343" s="17" t="s">
        <v>158</v>
      </c>
      <c r="BM343" s="142" t="s">
        <v>1757</v>
      </c>
    </row>
    <row r="344" spans="2:65" s="1" customFormat="1">
      <c r="B344" s="32"/>
      <c r="D344" s="144" t="s">
        <v>160</v>
      </c>
      <c r="F344" s="145" t="s">
        <v>1596</v>
      </c>
      <c r="I344" s="146"/>
      <c r="L344" s="32"/>
      <c r="M344" s="147"/>
      <c r="T344" s="53"/>
      <c r="AT344" s="17" t="s">
        <v>160</v>
      </c>
      <c r="AU344" s="17" t="s">
        <v>76</v>
      </c>
    </row>
    <row r="345" spans="2:65" s="1" customFormat="1">
      <c r="B345" s="32"/>
      <c r="D345" s="144" t="s">
        <v>891</v>
      </c>
      <c r="F345" s="183" t="s">
        <v>1601</v>
      </c>
      <c r="I345" s="146"/>
      <c r="L345" s="32"/>
      <c r="M345" s="147"/>
      <c r="T345" s="53"/>
      <c r="AT345" s="17" t="s">
        <v>891</v>
      </c>
      <c r="AU345" s="17" t="s">
        <v>76</v>
      </c>
    </row>
    <row r="346" spans="2:65" s="1" customFormat="1" ht="16.5" customHeight="1">
      <c r="B346" s="32"/>
      <c r="C346" s="131" t="s">
        <v>1758</v>
      </c>
      <c r="D346" s="131" t="s">
        <v>153</v>
      </c>
      <c r="E346" s="132" t="s">
        <v>1602</v>
      </c>
      <c r="F346" s="133" t="s">
        <v>1596</v>
      </c>
      <c r="G346" s="134" t="s">
        <v>412</v>
      </c>
      <c r="H346" s="135">
        <v>49.6</v>
      </c>
      <c r="I346" s="136"/>
      <c r="J346" s="137">
        <f>ROUND(I346*H346,2)</f>
        <v>0</v>
      </c>
      <c r="K346" s="133" t="s">
        <v>19</v>
      </c>
      <c r="L346" s="32"/>
      <c r="M346" s="138" t="s">
        <v>19</v>
      </c>
      <c r="N346" s="139" t="s">
        <v>40</v>
      </c>
      <c r="P346" s="140">
        <f>O346*H346</f>
        <v>0</v>
      </c>
      <c r="Q346" s="140">
        <v>0</v>
      </c>
      <c r="R346" s="140">
        <f>Q346*H346</f>
        <v>0</v>
      </c>
      <c r="S346" s="140">
        <v>0</v>
      </c>
      <c r="T346" s="141">
        <f>S346*H346</f>
        <v>0</v>
      </c>
      <c r="AR346" s="142" t="s">
        <v>158</v>
      </c>
      <c r="AT346" s="142" t="s">
        <v>153</v>
      </c>
      <c r="AU346" s="142" t="s">
        <v>76</v>
      </c>
      <c r="AY346" s="17" t="s">
        <v>150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7" t="s">
        <v>76</v>
      </c>
      <c r="BK346" s="143">
        <f>ROUND(I346*H346,2)</f>
        <v>0</v>
      </c>
      <c r="BL346" s="17" t="s">
        <v>158</v>
      </c>
      <c r="BM346" s="142" t="s">
        <v>1759</v>
      </c>
    </row>
    <row r="347" spans="2:65" s="1" customFormat="1">
      <c r="B347" s="32"/>
      <c r="D347" s="144" t="s">
        <v>160</v>
      </c>
      <c r="F347" s="145" t="s">
        <v>1596</v>
      </c>
      <c r="I347" s="146"/>
      <c r="L347" s="32"/>
      <c r="M347" s="147"/>
      <c r="T347" s="53"/>
      <c r="AT347" s="17" t="s">
        <v>160</v>
      </c>
      <c r="AU347" s="17" t="s">
        <v>76</v>
      </c>
    </row>
    <row r="348" spans="2:65" s="1" customFormat="1">
      <c r="B348" s="32"/>
      <c r="D348" s="144" t="s">
        <v>891</v>
      </c>
      <c r="F348" s="183" t="s">
        <v>1603</v>
      </c>
      <c r="I348" s="146"/>
      <c r="L348" s="32"/>
      <c r="M348" s="147"/>
      <c r="T348" s="53"/>
      <c r="AT348" s="17" t="s">
        <v>891</v>
      </c>
      <c r="AU348" s="17" t="s">
        <v>76</v>
      </c>
    </row>
    <row r="349" spans="2:65" s="1" customFormat="1" ht="16.5" customHeight="1">
      <c r="B349" s="32"/>
      <c r="C349" s="131" t="s">
        <v>1685</v>
      </c>
      <c r="D349" s="131" t="s">
        <v>153</v>
      </c>
      <c r="E349" s="132" t="s">
        <v>1760</v>
      </c>
      <c r="F349" s="133" t="s">
        <v>1596</v>
      </c>
      <c r="G349" s="134" t="s">
        <v>412</v>
      </c>
      <c r="H349" s="135">
        <v>64</v>
      </c>
      <c r="I349" s="136"/>
      <c r="J349" s="137">
        <f>ROUND(I349*H349,2)</f>
        <v>0</v>
      </c>
      <c r="K349" s="133" t="s">
        <v>19</v>
      </c>
      <c r="L349" s="32"/>
      <c r="M349" s="138" t="s">
        <v>19</v>
      </c>
      <c r="N349" s="139" t="s">
        <v>40</v>
      </c>
      <c r="P349" s="140">
        <f>O349*H349</f>
        <v>0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158</v>
      </c>
      <c r="AT349" s="142" t="s">
        <v>153</v>
      </c>
      <c r="AU349" s="142" t="s">
        <v>76</v>
      </c>
      <c r="AY349" s="17" t="s">
        <v>150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7" t="s">
        <v>76</v>
      </c>
      <c r="BK349" s="143">
        <f>ROUND(I349*H349,2)</f>
        <v>0</v>
      </c>
      <c r="BL349" s="17" t="s">
        <v>158</v>
      </c>
      <c r="BM349" s="142" t="s">
        <v>1761</v>
      </c>
    </row>
    <row r="350" spans="2:65" s="1" customFormat="1">
      <c r="B350" s="32"/>
      <c r="D350" s="144" t="s">
        <v>160</v>
      </c>
      <c r="F350" s="145" t="s">
        <v>1596</v>
      </c>
      <c r="I350" s="146"/>
      <c r="L350" s="32"/>
      <c r="M350" s="147"/>
      <c r="T350" s="53"/>
      <c r="AT350" s="17" t="s">
        <v>160</v>
      </c>
      <c r="AU350" s="17" t="s">
        <v>76</v>
      </c>
    </row>
    <row r="351" spans="2:65" s="1" customFormat="1">
      <c r="B351" s="32"/>
      <c r="D351" s="144" t="s">
        <v>891</v>
      </c>
      <c r="F351" s="183" t="s">
        <v>1605</v>
      </c>
      <c r="I351" s="146"/>
      <c r="L351" s="32"/>
      <c r="M351" s="147"/>
      <c r="T351" s="53"/>
      <c r="AT351" s="17" t="s">
        <v>891</v>
      </c>
      <c r="AU351" s="17" t="s">
        <v>76</v>
      </c>
    </row>
    <row r="352" spans="2:65" s="1" customFormat="1" ht="16.5" customHeight="1">
      <c r="B352" s="32"/>
      <c r="C352" s="131" t="s">
        <v>1762</v>
      </c>
      <c r="D352" s="131" t="s">
        <v>153</v>
      </c>
      <c r="E352" s="132" t="s">
        <v>1763</v>
      </c>
      <c r="F352" s="133" t="s">
        <v>1596</v>
      </c>
      <c r="G352" s="134" t="s">
        <v>412</v>
      </c>
      <c r="H352" s="135">
        <v>13</v>
      </c>
      <c r="I352" s="136"/>
      <c r="J352" s="137">
        <f>ROUND(I352*H352,2)</f>
        <v>0</v>
      </c>
      <c r="K352" s="133" t="s">
        <v>19</v>
      </c>
      <c r="L352" s="32"/>
      <c r="M352" s="138" t="s">
        <v>19</v>
      </c>
      <c r="N352" s="139" t="s">
        <v>40</v>
      </c>
      <c r="P352" s="140">
        <f>O352*H352</f>
        <v>0</v>
      </c>
      <c r="Q352" s="140">
        <v>0</v>
      </c>
      <c r="R352" s="140">
        <f>Q352*H352</f>
        <v>0</v>
      </c>
      <c r="S352" s="140">
        <v>0</v>
      </c>
      <c r="T352" s="141">
        <f>S352*H352</f>
        <v>0</v>
      </c>
      <c r="AR352" s="142" t="s">
        <v>158</v>
      </c>
      <c r="AT352" s="142" t="s">
        <v>153</v>
      </c>
      <c r="AU352" s="142" t="s">
        <v>76</v>
      </c>
      <c r="AY352" s="17" t="s">
        <v>150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76</v>
      </c>
      <c r="BK352" s="143">
        <f>ROUND(I352*H352,2)</f>
        <v>0</v>
      </c>
      <c r="BL352" s="17" t="s">
        <v>158</v>
      </c>
      <c r="BM352" s="142" t="s">
        <v>1764</v>
      </c>
    </row>
    <row r="353" spans="2:65" s="1" customFormat="1">
      <c r="B353" s="32"/>
      <c r="D353" s="144" t="s">
        <v>160</v>
      </c>
      <c r="F353" s="145" t="s">
        <v>1596</v>
      </c>
      <c r="I353" s="146"/>
      <c r="L353" s="32"/>
      <c r="M353" s="147"/>
      <c r="T353" s="53"/>
      <c r="AT353" s="17" t="s">
        <v>160</v>
      </c>
      <c r="AU353" s="17" t="s">
        <v>76</v>
      </c>
    </row>
    <row r="354" spans="2:65" s="1" customFormat="1">
      <c r="B354" s="32"/>
      <c r="D354" s="144" t="s">
        <v>891</v>
      </c>
      <c r="F354" s="183" t="s">
        <v>1765</v>
      </c>
      <c r="I354" s="146"/>
      <c r="L354" s="32"/>
      <c r="M354" s="147"/>
      <c r="T354" s="53"/>
      <c r="AT354" s="17" t="s">
        <v>891</v>
      </c>
      <c r="AU354" s="17" t="s">
        <v>76</v>
      </c>
    </row>
    <row r="355" spans="2:65" s="1" customFormat="1" ht="16.5" customHeight="1">
      <c r="B355" s="32"/>
      <c r="C355" s="131" t="s">
        <v>1686</v>
      </c>
      <c r="D355" s="131" t="s">
        <v>153</v>
      </c>
      <c r="E355" s="132" t="s">
        <v>1606</v>
      </c>
      <c r="F355" s="133" t="s">
        <v>1607</v>
      </c>
      <c r="G355" s="134" t="s">
        <v>412</v>
      </c>
      <c r="H355" s="135">
        <v>18.2</v>
      </c>
      <c r="I355" s="136"/>
      <c r="J355" s="137">
        <f>ROUND(I355*H355,2)</f>
        <v>0</v>
      </c>
      <c r="K355" s="133" t="s">
        <v>19</v>
      </c>
      <c r="L355" s="32"/>
      <c r="M355" s="138" t="s">
        <v>19</v>
      </c>
      <c r="N355" s="139" t="s">
        <v>40</v>
      </c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AR355" s="142" t="s">
        <v>158</v>
      </c>
      <c r="AT355" s="142" t="s">
        <v>153</v>
      </c>
      <c r="AU355" s="142" t="s">
        <v>76</v>
      </c>
      <c r="AY355" s="17" t="s">
        <v>150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7" t="s">
        <v>76</v>
      </c>
      <c r="BK355" s="143">
        <f>ROUND(I355*H355,2)</f>
        <v>0</v>
      </c>
      <c r="BL355" s="17" t="s">
        <v>158</v>
      </c>
      <c r="BM355" s="142" t="s">
        <v>1766</v>
      </c>
    </row>
    <row r="356" spans="2:65" s="1" customFormat="1">
      <c r="B356" s="32"/>
      <c r="D356" s="144" t="s">
        <v>160</v>
      </c>
      <c r="F356" s="145" t="s">
        <v>1607</v>
      </c>
      <c r="I356" s="146"/>
      <c r="L356" s="32"/>
      <c r="M356" s="147"/>
      <c r="T356" s="53"/>
      <c r="AT356" s="17" t="s">
        <v>160</v>
      </c>
      <c r="AU356" s="17" t="s">
        <v>76</v>
      </c>
    </row>
    <row r="357" spans="2:65" s="1" customFormat="1">
      <c r="B357" s="32"/>
      <c r="D357" s="144" t="s">
        <v>891</v>
      </c>
      <c r="F357" s="183" t="s">
        <v>1597</v>
      </c>
      <c r="I357" s="146"/>
      <c r="L357" s="32"/>
      <c r="M357" s="147"/>
      <c r="T357" s="53"/>
      <c r="AT357" s="17" t="s">
        <v>891</v>
      </c>
      <c r="AU357" s="17" t="s">
        <v>76</v>
      </c>
    </row>
    <row r="358" spans="2:65" s="1" customFormat="1" ht="16.5" customHeight="1">
      <c r="B358" s="32"/>
      <c r="C358" s="131" t="s">
        <v>1767</v>
      </c>
      <c r="D358" s="131" t="s">
        <v>153</v>
      </c>
      <c r="E358" s="132" t="s">
        <v>1608</v>
      </c>
      <c r="F358" s="133" t="s">
        <v>1607</v>
      </c>
      <c r="G358" s="134" t="s">
        <v>412</v>
      </c>
      <c r="H358" s="135">
        <v>24.4</v>
      </c>
      <c r="I358" s="136"/>
      <c r="J358" s="137">
        <f>ROUND(I358*H358,2)</f>
        <v>0</v>
      </c>
      <c r="K358" s="133" t="s">
        <v>19</v>
      </c>
      <c r="L358" s="32"/>
      <c r="M358" s="138" t="s">
        <v>19</v>
      </c>
      <c r="N358" s="139" t="s">
        <v>40</v>
      </c>
      <c r="P358" s="140">
        <f>O358*H358</f>
        <v>0</v>
      </c>
      <c r="Q358" s="140">
        <v>0</v>
      </c>
      <c r="R358" s="140">
        <f>Q358*H358</f>
        <v>0</v>
      </c>
      <c r="S358" s="140">
        <v>0</v>
      </c>
      <c r="T358" s="141">
        <f>S358*H358</f>
        <v>0</v>
      </c>
      <c r="AR358" s="142" t="s">
        <v>158</v>
      </c>
      <c r="AT358" s="142" t="s">
        <v>153</v>
      </c>
      <c r="AU358" s="142" t="s">
        <v>76</v>
      </c>
      <c r="AY358" s="17" t="s">
        <v>150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7" t="s">
        <v>76</v>
      </c>
      <c r="BK358" s="143">
        <f>ROUND(I358*H358,2)</f>
        <v>0</v>
      </c>
      <c r="BL358" s="17" t="s">
        <v>158</v>
      </c>
      <c r="BM358" s="142" t="s">
        <v>1768</v>
      </c>
    </row>
    <row r="359" spans="2:65" s="1" customFormat="1">
      <c r="B359" s="32"/>
      <c r="D359" s="144" t="s">
        <v>160</v>
      </c>
      <c r="F359" s="145" t="s">
        <v>1607</v>
      </c>
      <c r="I359" s="146"/>
      <c r="L359" s="32"/>
      <c r="M359" s="147"/>
      <c r="T359" s="53"/>
      <c r="AT359" s="17" t="s">
        <v>160</v>
      </c>
      <c r="AU359" s="17" t="s">
        <v>76</v>
      </c>
    </row>
    <row r="360" spans="2:65" s="1" customFormat="1">
      <c r="B360" s="32"/>
      <c r="D360" s="144" t="s">
        <v>891</v>
      </c>
      <c r="F360" s="183" t="s">
        <v>1599</v>
      </c>
      <c r="I360" s="146"/>
      <c r="L360" s="32"/>
      <c r="M360" s="147"/>
      <c r="T360" s="53"/>
      <c r="AT360" s="17" t="s">
        <v>891</v>
      </c>
      <c r="AU360" s="17" t="s">
        <v>76</v>
      </c>
    </row>
    <row r="361" spans="2:65" s="1" customFormat="1" ht="16.5" customHeight="1">
      <c r="B361" s="32"/>
      <c r="C361" s="131" t="s">
        <v>1687</v>
      </c>
      <c r="D361" s="131" t="s">
        <v>153</v>
      </c>
      <c r="E361" s="132" t="s">
        <v>1609</v>
      </c>
      <c r="F361" s="133" t="s">
        <v>1607</v>
      </c>
      <c r="G361" s="134" t="s">
        <v>412</v>
      </c>
      <c r="H361" s="135">
        <v>5.4</v>
      </c>
      <c r="I361" s="136"/>
      <c r="J361" s="137">
        <f>ROUND(I361*H361,2)</f>
        <v>0</v>
      </c>
      <c r="K361" s="133" t="s">
        <v>19</v>
      </c>
      <c r="L361" s="32"/>
      <c r="M361" s="138" t="s">
        <v>19</v>
      </c>
      <c r="N361" s="139" t="s">
        <v>40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158</v>
      </c>
      <c r="AT361" s="142" t="s">
        <v>153</v>
      </c>
      <c r="AU361" s="142" t="s">
        <v>76</v>
      </c>
      <c r="AY361" s="17" t="s">
        <v>150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76</v>
      </c>
      <c r="BK361" s="143">
        <f>ROUND(I361*H361,2)</f>
        <v>0</v>
      </c>
      <c r="BL361" s="17" t="s">
        <v>158</v>
      </c>
      <c r="BM361" s="142" t="s">
        <v>1769</v>
      </c>
    </row>
    <row r="362" spans="2:65" s="1" customFormat="1">
      <c r="B362" s="32"/>
      <c r="D362" s="144" t="s">
        <v>160</v>
      </c>
      <c r="F362" s="145" t="s">
        <v>1607</v>
      </c>
      <c r="I362" s="146"/>
      <c r="L362" s="32"/>
      <c r="M362" s="147"/>
      <c r="T362" s="53"/>
      <c r="AT362" s="17" t="s">
        <v>160</v>
      </c>
      <c r="AU362" s="17" t="s">
        <v>76</v>
      </c>
    </row>
    <row r="363" spans="2:65" s="1" customFormat="1">
      <c r="B363" s="32"/>
      <c r="D363" s="144" t="s">
        <v>891</v>
      </c>
      <c r="F363" s="183" t="s">
        <v>1601</v>
      </c>
      <c r="I363" s="146"/>
      <c r="L363" s="32"/>
      <c r="M363" s="147"/>
      <c r="T363" s="53"/>
      <c r="AT363" s="17" t="s">
        <v>891</v>
      </c>
      <c r="AU363" s="17" t="s">
        <v>76</v>
      </c>
    </row>
    <row r="364" spans="2:65" s="1" customFormat="1" ht="16.5" customHeight="1">
      <c r="B364" s="32"/>
      <c r="C364" s="131" t="s">
        <v>1770</v>
      </c>
      <c r="D364" s="131" t="s">
        <v>153</v>
      </c>
      <c r="E364" s="132" t="s">
        <v>1610</v>
      </c>
      <c r="F364" s="133" t="s">
        <v>1607</v>
      </c>
      <c r="G364" s="134" t="s">
        <v>412</v>
      </c>
      <c r="H364" s="135">
        <v>7.1</v>
      </c>
      <c r="I364" s="136"/>
      <c r="J364" s="137">
        <f>ROUND(I364*H364,2)</f>
        <v>0</v>
      </c>
      <c r="K364" s="133" t="s">
        <v>19</v>
      </c>
      <c r="L364" s="32"/>
      <c r="M364" s="138" t="s">
        <v>19</v>
      </c>
      <c r="N364" s="139" t="s">
        <v>40</v>
      </c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AR364" s="142" t="s">
        <v>158</v>
      </c>
      <c r="AT364" s="142" t="s">
        <v>153</v>
      </c>
      <c r="AU364" s="142" t="s">
        <v>76</v>
      </c>
      <c r="AY364" s="17" t="s">
        <v>150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7" t="s">
        <v>76</v>
      </c>
      <c r="BK364" s="143">
        <f>ROUND(I364*H364,2)</f>
        <v>0</v>
      </c>
      <c r="BL364" s="17" t="s">
        <v>158</v>
      </c>
      <c r="BM364" s="142" t="s">
        <v>1771</v>
      </c>
    </row>
    <row r="365" spans="2:65" s="1" customFormat="1">
      <c r="B365" s="32"/>
      <c r="D365" s="144" t="s">
        <v>160</v>
      </c>
      <c r="F365" s="145" t="s">
        <v>1607</v>
      </c>
      <c r="I365" s="146"/>
      <c r="L365" s="32"/>
      <c r="M365" s="147"/>
      <c r="T365" s="53"/>
      <c r="AT365" s="17" t="s">
        <v>160</v>
      </c>
      <c r="AU365" s="17" t="s">
        <v>76</v>
      </c>
    </row>
    <row r="366" spans="2:65" s="1" customFormat="1">
      <c r="B366" s="32"/>
      <c r="D366" s="144" t="s">
        <v>891</v>
      </c>
      <c r="F366" s="183" t="s">
        <v>1603</v>
      </c>
      <c r="I366" s="146"/>
      <c r="L366" s="32"/>
      <c r="M366" s="147"/>
      <c r="T366" s="53"/>
      <c r="AT366" s="17" t="s">
        <v>891</v>
      </c>
      <c r="AU366" s="17" t="s">
        <v>76</v>
      </c>
    </row>
    <row r="367" spans="2:65" s="1" customFormat="1" ht="16.5" customHeight="1">
      <c r="B367" s="32"/>
      <c r="C367" s="131" t="s">
        <v>1688</v>
      </c>
      <c r="D367" s="131" t="s">
        <v>153</v>
      </c>
      <c r="E367" s="132" t="s">
        <v>1611</v>
      </c>
      <c r="F367" s="133" t="s">
        <v>1612</v>
      </c>
      <c r="G367" s="134" t="s">
        <v>1584</v>
      </c>
      <c r="H367" s="135">
        <v>5</v>
      </c>
      <c r="I367" s="136"/>
      <c r="J367" s="137">
        <f>ROUND(I367*H367,2)</f>
        <v>0</v>
      </c>
      <c r="K367" s="133" t="s">
        <v>19</v>
      </c>
      <c r="L367" s="32"/>
      <c r="M367" s="138" t="s">
        <v>19</v>
      </c>
      <c r="N367" s="139" t="s">
        <v>40</v>
      </c>
      <c r="P367" s="140">
        <f>O367*H367</f>
        <v>0</v>
      </c>
      <c r="Q367" s="140">
        <v>0</v>
      </c>
      <c r="R367" s="140">
        <f>Q367*H367</f>
        <v>0</v>
      </c>
      <c r="S367" s="140">
        <v>0</v>
      </c>
      <c r="T367" s="141">
        <f>S367*H367</f>
        <v>0</v>
      </c>
      <c r="AR367" s="142" t="s">
        <v>158</v>
      </c>
      <c r="AT367" s="142" t="s">
        <v>153</v>
      </c>
      <c r="AU367" s="142" t="s">
        <v>76</v>
      </c>
      <c r="AY367" s="17" t="s">
        <v>150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7" t="s">
        <v>76</v>
      </c>
      <c r="BK367" s="143">
        <f>ROUND(I367*H367,2)</f>
        <v>0</v>
      </c>
      <c r="BL367" s="17" t="s">
        <v>158</v>
      </c>
      <c r="BM367" s="142" t="s">
        <v>1772</v>
      </c>
    </row>
    <row r="368" spans="2:65" s="1" customFormat="1">
      <c r="B368" s="32"/>
      <c r="D368" s="144" t="s">
        <v>160</v>
      </c>
      <c r="F368" s="145" t="s">
        <v>1612</v>
      </c>
      <c r="I368" s="146"/>
      <c r="L368" s="32"/>
      <c r="M368" s="147"/>
      <c r="T368" s="53"/>
      <c r="AT368" s="17" t="s">
        <v>160</v>
      </c>
      <c r="AU368" s="17" t="s">
        <v>76</v>
      </c>
    </row>
    <row r="369" spans="2:65" s="1" customFormat="1">
      <c r="B369" s="32"/>
      <c r="D369" s="144" t="s">
        <v>891</v>
      </c>
      <c r="F369" s="183" t="s">
        <v>1613</v>
      </c>
      <c r="I369" s="146"/>
      <c r="L369" s="32"/>
      <c r="M369" s="147"/>
      <c r="T369" s="53"/>
      <c r="AT369" s="17" t="s">
        <v>891</v>
      </c>
      <c r="AU369" s="17" t="s">
        <v>76</v>
      </c>
    </row>
    <row r="370" spans="2:65" s="1" customFormat="1" ht="16.5" customHeight="1">
      <c r="B370" s="32"/>
      <c r="C370" s="131" t="s">
        <v>1773</v>
      </c>
      <c r="D370" s="131" t="s">
        <v>153</v>
      </c>
      <c r="E370" s="132" t="s">
        <v>1614</v>
      </c>
      <c r="F370" s="133" t="s">
        <v>1612</v>
      </c>
      <c r="G370" s="134" t="s">
        <v>1584</v>
      </c>
      <c r="H370" s="135">
        <v>3</v>
      </c>
      <c r="I370" s="136"/>
      <c r="J370" s="137">
        <f>ROUND(I370*H370,2)</f>
        <v>0</v>
      </c>
      <c r="K370" s="133" t="s">
        <v>19</v>
      </c>
      <c r="L370" s="32"/>
      <c r="M370" s="138" t="s">
        <v>19</v>
      </c>
      <c r="N370" s="139" t="s">
        <v>40</v>
      </c>
      <c r="P370" s="140">
        <f>O370*H370</f>
        <v>0</v>
      </c>
      <c r="Q370" s="140">
        <v>0</v>
      </c>
      <c r="R370" s="140">
        <f>Q370*H370</f>
        <v>0</v>
      </c>
      <c r="S370" s="140">
        <v>0</v>
      </c>
      <c r="T370" s="141">
        <f>S370*H370</f>
        <v>0</v>
      </c>
      <c r="AR370" s="142" t="s">
        <v>158</v>
      </c>
      <c r="AT370" s="142" t="s">
        <v>153</v>
      </c>
      <c r="AU370" s="142" t="s">
        <v>76</v>
      </c>
      <c r="AY370" s="17" t="s">
        <v>150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7" t="s">
        <v>76</v>
      </c>
      <c r="BK370" s="143">
        <f>ROUND(I370*H370,2)</f>
        <v>0</v>
      </c>
      <c r="BL370" s="17" t="s">
        <v>158</v>
      </c>
      <c r="BM370" s="142" t="s">
        <v>1774</v>
      </c>
    </row>
    <row r="371" spans="2:65" s="1" customFormat="1">
      <c r="B371" s="32"/>
      <c r="D371" s="144" t="s">
        <v>160</v>
      </c>
      <c r="F371" s="145" t="s">
        <v>1612</v>
      </c>
      <c r="I371" s="146"/>
      <c r="L371" s="32"/>
      <c r="M371" s="147"/>
      <c r="T371" s="53"/>
      <c r="AT371" s="17" t="s">
        <v>160</v>
      </c>
      <c r="AU371" s="17" t="s">
        <v>76</v>
      </c>
    </row>
    <row r="372" spans="2:65" s="1" customFormat="1">
      <c r="B372" s="32"/>
      <c r="D372" s="144" t="s">
        <v>891</v>
      </c>
      <c r="F372" s="183" t="s">
        <v>1775</v>
      </c>
      <c r="I372" s="146"/>
      <c r="L372" s="32"/>
      <c r="M372" s="147"/>
      <c r="T372" s="53"/>
      <c r="AT372" s="17" t="s">
        <v>891</v>
      </c>
      <c r="AU372" s="17" t="s">
        <v>76</v>
      </c>
    </row>
    <row r="373" spans="2:65" s="1" customFormat="1" ht="16.5" customHeight="1">
      <c r="B373" s="32"/>
      <c r="C373" s="131" t="s">
        <v>1689</v>
      </c>
      <c r="D373" s="131" t="s">
        <v>153</v>
      </c>
      <c r="E373" s="132" t="s">
        <v>1616</v>
      </c>
      <c r="F373" s="133" t="s">
        <v>1612</v>
      </c>
      <c r="G373" s="134" t="s">
        <v>1584</v>
      </c>
      <c r="H373" s="135">
        <v>1</v>
      </c>
      <c r="I373" s="136"/>
      <c r="J373" s="137">
        <f>ROUND(I373*H373,2)</f>
        <v>0</v>
      </c>
      <c r="K373" s="133" t="s">
        <v>19</v>
      </c>
      <c r="L373" s="32"/>
      <c r="M373" s="138" t="s">
        <v>19</v>
      </c>
      <c r="N373" s="139" t="s">
        <v>40</v>
      </c>
      <c r="P373" s="140">
        <f>O373*H373</f>
        <v>0</v>
      </c>
      <c r="Q373" s="140">
        <v>0</v>
      </c>
      <c r="R373" s="140">
        <f>Q373*H373</f>
        <v>0</v>
      </c>
      <c r="S373" s="140">
        <v>0</v>
      </c>
      <c r="T373" s="141">
        <f>S373*H373</f>
        <v>0</v>
      </c>
      <c r="AR373" s="142" t="s">
        <v>158</v>
      </c>
      <c r="AT373" s="142" t="s">
        <v>153</v>
      </c>
      <c r="AU373" s="142" t="s">
        <v>76</v>
      </c>
      <c r="AY373" s="17" t="s">
        <v>150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7" t="s">
        <v>76</v>
      </c>
      <c r="BK373" s="143">
        <f>ROUND(I373*H373,2)</f>
        <v>0</v>
      </c>
      <c r="BL373" s="17" t="s">
        <v>158</v>
      </c>
      <c r="BM373" s="142" t="s">
        <v>1776</v>
      </c>
    </row>
    <row r="374" spans="2:65" s="1" customFormat="1">
      <c r="B374" s="32"/>
      <c r="D374" s="144" t="s">
        <v>160</v>
      </c>
      <c r="F374" s="145" t="s">
        <v>1612</v>
      </c>
      <c r="I374" s="146"/>
      <c r="L374" s="32"/>
      <c r="M374" s="147"/>
      <c r="T374" s="53"/>
      <c r="AT374" s="17" t="s">
        <v>160</v>
      </c>
      <c r="AU374" s="17" t="s">
        <v>76</v>
      </c>
    </row>
    <row r="375" spans="2:65" s="1" customFormat="1">
      <c r="B375" s="32"/>
      <c r="D375" s="144" t="s">
        <v>891</v>
      </c>
      <c r="F375" s="183" t="s">
        <v>1617</v>
      </c>
      <c r="I375" s="146"/>
      <c r="L375" s="32"/>
      <c r="M375" s="147"/>
      <c r="T375" s="53"/>
      <c r="AT375" s="17" t="s">
        <v>891</v>
      </c>
      <c r="AU375" s="17" t="s">
        <v>76</v>
      </c>
    </row>
    <row r="376" spans="2:65" s="1" customFormat="1" ht="16.5" customHeight="1">
      <c r="B376" s="32"/>
      <c r="C376" s="131" t="s">
        <v>1777</v>
      </c>
      <c r="D376" s="131" t="s">
        <v>153</v>
      </c>
      <c r="E376" s="132" t="s">
        <v>1778</v>
      </c>
      <c r="F376" s="133" t="s">
        <v>1703</v>
      </c>
      <c r="G376" s="134" t="s">
        <v>1584</v>
      </c>
      <c r="H376" s="135">
        <v>11</v>
      </c>
      <c r="I376" s="136"/>
      <c r="J376" s="137">
        <f>ROUND(I376*H376,2)</f>
        <v>0</v>
      </c>
      <c r="K376" s="133" t="s">
        <v>19</v>
      </c>
      <c r="L376" s="32"/>
      <c r="M376" s="138" t="s">
        <v>19</v>
      </c>
      <c r="N376" s="139" t="s">
        <v>40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158</v>
      </c>
      <c r="AT376" s="142" t="s">
        <v>153</v>
      </c>
      <c r="AU376" s="142" t="s">
        <v>76</v>
      </c>
      <c r="AY376" s="17" t="s">
        <v>150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7" t="s">
        <v>76</v>
      </c>
      <c r="BK376" s="143">
        <f>ROUND(I376*H376,2)</f>
        <v>0</v>
      </c>
      <c r="BL376" s="17" t="s">
        <v>158</v>
      </c>
      <c r="BM376" s="142" t="s">
        <v>1779</v>
      </c>
    </row>
    <row r="377" spans="2:65" s="1" customFormat="1">
      <c r="B377" s="32"/>
      <c r="D377" s="144" t="s">
        <v>160</v>
      </c>
      <c r="F377" s="145" t="s">
        <v>1703</v>
      </c>
      <c r="I377" s="146"/>
      <c r="L377" s="32"/>
      <c r="M377" s="147"/>
      <c r="T377" s="53"/>
      <c r="AT377" s="17" t="s">
        <v>160</v>
      </c>
      <c r="AU377" s="17" t="s">
        <v>76</v>
      </c>
    </row>
    <row r="378" spans="2:65" s="1" customFormat="1">
      <c r="B378" s="32"/>
      <c r="D378" s="144" t="s">
        <v>891</v>
      </c>
      <c r="F378" s="183" t="s">
        <v>1780</v>
      </c>
      <c r="I378" s="146"/>
      <c r="L378" s="32"/>
      <c r="M378" s="147"/>
      <c r="T378" s="53"/>
      <c r="AT378" s="17" t="s">
        <v>891</v>
      </c>
      <c r="AU378" s="17" t="s">
        <v>76</v>
      </c>
    </row>
    <row r="379" spans="2:65" s="1" customFormat="1" ht="16.5" customHeight="1">
      <c r="B379" s="32"/>
      <c r="C379" s="131" t="s">
        <v>1690</v>
      </c>
      <c r="D379" s="131" t="s">
        <v>153</v>
      </c>
      <c r="E379" s="132" t="s">
        <v>1781</v>
      </c>
      <c r="F379" s="133" t="s">
        <v>1703</v>
      </c>
      <c r="G379" s="134" t="s">
        <v>1584</v>
      </c>
      <c r="H379" s="135">
        <v>8</v>
      </c>
      <c r="I379" s="136"/>
      <c r="J379" s="137">
        <f>ROUND(I379*H379,2)</f>
        <v>0</v>
      </c>
      <c r="K379" s="133" t="s">
        <v>19</v>
      </c>
      <c r="L379" s="32"/>
      <c r="M379" s="138" t="s">
        <v>19</v>
      </c>
      <c r="N379" s="139" t="s">
        <v>40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158</v>
      </c>
      <c r="AT379" s="142" t="s">
        <v>153</v>
      </c>
      <c r="AU379" s="142" t="s">
        <v>76</v>
      </c>
      <c r="AY379" s="17" t="s">
        <v>150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7" t="s">
        <v>76</v>
      </c>
      <c r="BK379" s="143">
        <f>ROUND(I379*H379,2)</f>
        <v>0</v>
      </c>
      <c r="BL379" s="17" t="s">
        <v>158</v>
      </c>
      <c r="BM379" s="142" t="s">
        <v>1782</v>
      </c>
    </row>
    <row r="380" spans="2:65" s="1" customFormat="1">
      <c r="B380" s="32"/>
      <c r="D380" s="144" t="s">
        <v>160</v>
      </c>
      <c r="F380" s="145" t="s">
        <v>1703</v>
      </c>
      <c r="I380" s="146"/>
      <c r="L380" s="32"/>
      <c r="M380" s="147"/>
      <c r="T380" s="53"/>
      <c r="AT380" s="17" t="s">
        <v>160</v>
      </c>
      <c r="AU380" s="17" t="s">
        <v>76</v>
      </c>
    </row>
    <row r="381" spans="2:65" s="1" customFormat="1">
      <c r="B381" s="32"/>
      <c r="D381" s="144" t="s">
        <v>891</v>
      </c>
      <c r="F381" s="183" t="s">
        <v>1783</v>
      </c>
      <c r="I381" s="146"/>
      <c r="L381" s="32"/>
      <c r="M381" s="147"/>
      <c r="T381" s="53"/>
      <c r="AT381" s="17" t="s">
        <v>891</v>
      </c>
      <c r="AU381" s="17" t="s">
        <v>76</v>
      </c>
    </row>
    <row r="382" spans="2:65" s="1" customFormat="1" ht="16.5" customHeight="1">
      <c r="B382" s="32"/>
      <c r="C382" s="131" t="s">
        <v>1784</v>
      </c>
      <c r="D382" s="131" t="s">
        <v>153</v>
      </c>
      <c r="E382" s="132" t="s">
        <v>1785</v>
      </c>
      <c r="F382" s="133" t="s">
        <v>1703</v>
      </c>
      <c r="G382" s="134" t="s">
        <v>1584</v>
      </c>
      <c r="H382" s="135">
        <v>3</v>
      </c>
      <c r="I382" s="136"/>
      <c r="J382" s="137">
        <f>ROUND(I382*H382,2)</f>
        <v>0</v>
      </c>
      <c r="K382" s="133" t="s">
        <v>19</v>
      </c>
      <c r="L382" s="32"/>
      <c r="M382" s="138" t="s">
        <v>19</v>
      </c>
      <c r="N382" s="139" t="s">
        <v>40</v>
      </c>
      <c r="P382" s="140">
        <f>O382*H382</f>
        <v>0</v>
      </c>
      <c r="Q382" s="140">
        <v>0</v>
      </c>
      <c r="R382" s="140">
        <f>Q382*H382</f>
        <v>0</v>
      </c>
      <c r="S382" s="140">
        <v>0</v>
      </c>
      <c r="T382" s="141">
        <f>S382*H382</f>
        <v>0</v>
      </c>
      <c r="AR382" s="142" t="s">
        <v>158</v>
      </c>
      <c r="AT382" s="142" t="s">
        <v>153</v>
      </c>
      <c r="AU382" s="142" t="s">
        <v>76</v>
      </c>
      <c r="AY382" s="17" t="s">
        <v>150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7" t="s">
        <v>76</v>
      </c>
      <c r="BK382" s="143">
        <f>ROUND(I382*H382,2)</f>
        <v>0</v>
      </c>
      <c r="BL382" s="17" t="s">
        <v>158</v>
      </c>
      <c r="BM382" s="142" t="s">
        <v>1786</v>
      </c>
    </row>
    <row r="383" spans="2:65" s="1" customFormat="1">
      <c r="B383" s="32"/>
      <c r="D383" s="144" t="s">
        <v>160</v>
      </c>
      <c r="F383" s="145" t="s">
        <v>1703</v>
      </c>
      <c r="I383" s="146"/>
      <c r="L383" s="32"/>
      <c r="M383" s="147"/>
      <c r="T383" s="53"/>
      <c r="AT383" s="17" t="s">
        <v>160</v>
      </c>
      <c r="AU383" s="17" t="s">
        <v>76</v>
      </c>
    </row>
    <row r="384" spans="2:65" s="1" customFormat="1">
      <c r="B384" s="32"/>
      <c r="D384" s="144" t="s">
        <v>891</v>
      </c>
      <c r="F384" s="183" t="s">
        <v>1787</v>
      </c>
      <c r="I384" s="146"/>
      <c r="L384" s="32"/>
      <c r="M384" s="147"/>
      <c r="T384" s="53"/>
      <c r="AT384" s="17" t="s">
        <v>891</v>
      </c>
      <c r="AU384" s="17" t="s">
        <v>76</v>
      </c>
    </row>
    <row r="385" spans="2:65" s="1" customFormat="1" ht="16.5" customHeight="1">
      <c r="B385" s="32"/>
      <c r="C385" s="131" t="s">
        <v>1691</v>
      </c>
      <c r="D385" s="131" t="s">
        <v>153</v>
      </c>
      <c r="E385" s="132" t="s">
        <v>1788</v>
      </c>
      <c r="F385" s="133" t="s">
        <v>1619</v>
      </c>
      <c r="G385" s="134" t="s">
        <v>1584</v>
      </c>
      <c r="H385" s="135">
        <v>1</v>
      </c>
      <c r="I385" s="136"/>
      <c r="J385" s="137">
        <f>ROUND(I385*H385,2)</f>
        <v>0</v>
      </c>
      <c r="K385" s="133" t="s">
        <v>19</v>
      </c>
      <c r="L385" s="32"/>
      <c r="M385" s="138" t="s">
        <v>19</v>
      </c>
      <c r="N385" s="139" t="s">
        <v>40</v>
      </c>
      <c r="P385" s="140">
        <f>O385*H385</f>
        <v>0</v>
      </c>
      <c r="Q385" s="140">
        <v>0</v>
      </c>
      <c r="R385" s="140">
        <f>Q385*H385</f>
        <v>0</v>
      </c>
      <c r="S385" s="140">
        <v>0</v>
      </c>
      <c r="T385" s="141">
        <f>S385*H385</f>
        <v>0</v>
      </c>
      <c r="AR385" s="142" t="s">
        <v>158</v>
      </c>
      <c r="AT385" s="142" t="s">
        <v>153</v>
      </c>
      <c r="AU385" s="142" t="s">
        <v>76</v>
      </c>
      <c r="AY385" s="17" t="s">
        <v>150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7" t="s">
        <v>76</v>
      </c>
      <c r="BK385" s="143">
        <f>ROUND(I385*H385,2)</f>
        <v>0</v>
      </c>
      <c r="BL385" s="17" t="s">
        <v>158</v>
      </c>
      <c r="BM385" s="142" t="s">
        <v>1789</v>
      </c>
    </row>
    <row r="386" spans="2:65" s="1" customFormat="1">
      <c r="B386" s="32"/>
      <c r="D386" s="144" t="s">
        <v>160</v>
      </c>
      <c r="F386" s="145" t="s">
        <v>1619</v>
      </c>
      <c r="I386" s="146"/>
      <c r="L386" s="32"/>
      <c r="M386" s="147"/>
      <c r="T386" s="53"/>
      <c r="AT386" s="17" t="s">
        <v>160</v>
      </c>
      <c r="AU386" s="17" t="s">
        <v>76</v>
      </c>
    </row>
    <row r="387" spans="2:65" s="1" customFormat="1">
      <c r="B387" s="32"/>
      <c r="D387" s="144" t="s">
        <v>891</v>
      </c>
      <c r="F387" s="183" t="s">
        <v>1790</v>
      </c>
      <c r="I387" s="146"/>
      <c r="L387" s="32"/>
      <c r="M387" s="147"/>
      <c r="T387" s="53"/>
      <c r="AT387" s="17" t="s">
        <v>891</v>
      </c>
      <c r="AU387" s="17" t="s">
        <v>76</v>
      </c>
    </row>
    <row r="388" spans="2:65" s="1" customFormat="1" ht="16.5" customHeight="1">
      <c r="B388" s="32"/>
      <c r="C388" s="131" t="s">
        <v>1791</v>
      </c>
      <c r="D388" s="131" t="s">
        <v>153</v>
      </c>
      <c r="E388" s="132" t="s">
        <v>1621</v>
      </c>
      <c r="F388" s="133" t="s">
        <v>1622</v>
      </c>
      <c r="G388" s="134" t="s">
        <v>1584</v>
      </c>
      <c r="H388" s="135">
        <v>23</v>
      </c>
      <c r="I388" s="136"/>
      <c r="J388" s="137">
        <f>ROUND(I388*H388,2)</f>
        <v>0</v>
      </c>
      <c r="K388" s="133" t="s">
        <v>19</v>
      </c>
      <c r="L388" s="32"/>
      <c r="M388" s="138" t="s">
        <v>19</v>
      </c>
      <c r="N388" s="139" t="s">
        <v>40</v>
      </c>
      <c r="P388" s="140">
        <f>O388*H388</f>
        <v>0</v>
      </c>
      <c r="Q388" s="140">
        <v>0</v>
      </c>
      <c r="R388" s="140">
        <f>Q388*H388</f>
        <v>0</v>
      </c>
      <c r="S388" s="140">
        <v>0</v>
      </c>
      <c r="T388" s="141">
        <f>S388*H388</f>
        <v>0</v>
      </c>
      <c r="AR388" s="142" t="s">
        <v>158</v>
      </c>
      <c r="AT388" s="142" t="s">
        <v>153</v>
      </c>
      <c r="AU388" s="142" t="s">
        <v>76</v>
      </c>
      <c r="AY388" s="17" t="s">
        <v>150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7" t="s">
        <v>76</v>
      </c>
      <c r="BK388" s="143">
        <f>ROUND(I388*H388,2)</f>
        <v>0</v>
      </c>
      <c r="BL388" s="17" t="s">
        <v>158</v>
      </c>
      <c r="BM388" s="142" t="s">
        <v>1792</v>
      </c>
    </row>
    <row r="389" spans="2:65" s="1" customFormat="1">
      <c r="B389" s="32"/>
      <c r="D389" s="144" t="s">
        <v>160</v>
      </c>
      <c r="F389" s="145" t="s">
        <v>1622</v>
      </c>
      <c r="I389" s="146"/>
      <c r="L389" s="32"/>
      <c r="M389" s="147"/>
      <c r="T389" s="53"/>
      <c r="AT389" s="17" t="s">
        <v>160</v>
      </c>
      <c r="AU389" s="17" t="s">
        <v>76</v>
      </c>
    </row>
    <row r="390" spans="2:65" s="1" customFormat="1">
      <c r="B390" s="32"/>
      <c r="D390" s="144" t="s">
        <v>891</v>
      </c>
      <c r="F390" s="183" t="s">
        <v>1623</v>
      </c>
      <c r="I390" s="146"/>
      <c r="L390" s="32"/>
      <c r="M390" s="147"/>
      <c r="T390" s="53"/>
      <c r="AT390" s="17" t="s">
        <v>891</v>
      </c>
      <c r="AU390" s="17" t="s">
        <v>76</v>
      </c>
    </row>
    <row r="391" spans="2:65" s="1" customFormat="1" ht="16.5" customHeight="1">
      <c r="B391" s="32"/>
      <c r="C391" s="131" t="s">
        <v>1692</v>
      </c>
      <c r="D391" s="131" t="s">
        <v>153</v>
      </c>
      <c r="E391" s="132" t="s">
        <v>1624</v>
      </c>
      <c r="F391" s="133" t="s">
        <v>1622</v>
      </c>
      <c r="G391" s="134" t="s">
        <v>1584</v>
      </c>
      <c r="H391" s="135">
        <v>32</v>
      </c>
      <c r="I391" s="136"/>
      <c r="J391" s="137">
        <f>ROUND(I391*H391,2)</f>
        <v>0</v>
      </c>
      <c r="K391" s="133" t="s">
        <v>19</v>
      </c>
      <c r="L391" s="32"/>
      <c r="M391" s="138" t="s">
        <v>19</v>
      </c>
      <c r="N391" s="139" t="s">
        <v>40</v>
      </c>
      <c r="P391" s="140">
        <f>O391*H391</f>
        <v>0</v>
      </c>
      <c r="Q391" s="140">
        <v>0</v>
      </c>
      <c r="R391" s="140">
        <f>Q391*H391</f>
        <v>0</v>
      </c>
      <c r="S391" s="140">
        <v>0</v>
      </c>
      <c r="T391" s="141">
        <f>S391*H391</f>
        <v>0</v>
      </c>
      <c r="AR391" s="142" t="s">
        <v>158</v>
      </c>
      <c r="AT391" s="142" t="s">
        <v>153</v>
      </c>
      <c r="AU391" s="142" t="s">
        <v>76</v>
      </c>
      <c r="AY391" s="17" t="s">
        <v>150</v>
      </c>
      <c r="BE391" s="143">
        <f>IF(N391="základní",J391,0)</f>
        <v>0</v>
      </c>
      <c r="BF391" s="143">
        <f>IF(N391="snížená",J391,0)</f>
        <v>0</v>
      </c>
      <c r="BG391" s="143">
        <f>IF(N391="zákl. přenesená",J391,0)</f>
        <v>0</v>
      </c>
      <c r="BH391" s="143">
        <f>IF(N391="sníž. přenesená",J391,0)</f>
        <v>0</v>
      </c>
      <c r="BI391" s="143">
        <f>IF(N391="nulová",J391,0)</f>
        <v>0</v>
      </c>
      <c r="BJ391" s="17" t="s">
        <v>76</v>
      </c>
      <c r="BK391" s="143">
        <f>ROUND(I391*H391,2)</f>
        <v>0</v>
      </c>
      <c r="BL391" s="17" t="s">
        <v>158</v>
      </c>
      <c r="BM391" s="142" t="s">
        <v>1793</v>
      </c>
    </row>
    <row r="392" spans="2:65" s="1" customFormat="1">
      <c r="B392" s="32"/>
      <c r="D392" s="144" t="s">
        <v>160</v>
      </c>
      <c r="F392" s="145" t="s">
        <v>1622</v>
      </c>
      <c r="I392" s="146"/>
      <c r="L392" s="32"/>
      <c r="M392" s="147"/>
      <c r="T392" s="53"/>
      <c r="AT392" s="17" t="s">
        <v>160</v>
      </c>
      <c r="AU392" s="17" t="s">
        <v>76</v>
      </c>
    </row>
    <row r="393" spans="2:65" s="1" customFormat="1">
      <c r="B393" s="32"/>
      <c r="D393" s="144" t="s">
        <v>891</v>
      </c>
      <c r="F393" s="183" t="s">
        <v>1625</v>
      </c>
      <c r="I393" s="146"/>
      <c r="L393" s="32"/>
      <c r="M393" s="147"/>
      <c r="T393" s="53"/>
      <c r="AT393" s="17" t="s">
        <v>891</v>
      </c>
      <c r="AU393" s="17" t="s">
        <v>76</v>
      </c>
    </row>
    <row r="394" spans="2:65" s="1" customFormat="1" ht="16.5" customHeight="1">
      <c r="B394" s="32"/>
      <c r="C394" s="131" t="s">
        <v>1794</v>
      </c>
      <c r="D394" s="131" t="s">
        <v>153</v>
      </c>
      <c r="E394" s="132" t="s">
        <v>1795</v>
      </c>
      <c r="F394" s="133" t="s">
        <v>1630</v>
      </c>
      <c r="G394" s="134" t="s">
        <v>1584</v>
      </c>
      <c r="H394" s="135">
        <v>1</v>
      </c>
      <c r="I394" s="136"/>
      <c r="J394" s="137">
        <f>ROUND(I394*H394,2)</f>
        <v>0</v>
      </c>
      <c r="K394" s="133" t="s">
        <v>19</v>
      </c>
      <c r="L394" s="32"/>
      <c r="M394" s="138" t="s">
        <v>19</v>
      </c>
      <c r="N394" s="139" t="s">
        <v>40</v>
      </c>
      <c r="P394" s="140">
        <f>O394*H394</f>
        <v>0</v>
      </c>
      <c r="Q394" s="140">
        <v>0</v>
      </c>
      <c r="R394" s="140">
        <f>Q394*H394</f>
        <v>0</v>
      </c>
      <c r="S394" s="140">
        <v>0</v>
      </c>
      <c r="T394" s="141">
        <f>S394*H394</f>
        <v>0</v>
      </c>
      <c r="AR394" s="142" t="s">
        <v>158</v>
      </c>
      <c r="AT394" s="142" t="s">
        <v>153</v>
      </c>
      <c r="AU394" s="142" t="s">
        <v>76</v>
      </c>
      <c r="AY394" s="17" t="s">
        <v>150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7" t="s">
        <v>76</v>
      </c>
      <c r="BK394" s="143">
        <f>ROUND(I394*H394,2)</f>
        <v>0</v>
      </c>
      <c r="BL394" s="17" t="s">
        <v>158</v>
      </c>
      <c r="BM394" s="142" t="s">
        <v>1796</v>
      </c>
    </row>
    <row r="395" spans="2:65" s="1" customFormat="1">
      <c r="B395" s="32"/>
      <c r="D395" s="144" t="s">
        <v>160</v>
      </c>
      <c r="F395" s="145" t="s">
        <v>1630</v>
      </c>
      <c r="I395" s="146"/>
      <c r="L395" s="32"/>
      <c r="M395" s="147"/>
      <c r="T395" s="53"/>
      <c r="AT395" s="17" t="s">
        <v>160</v>
      </c>
      <c r="AU395" s="17" t="s">
        <v>76</v>
      </c>
    </row>
    <row r="396" spans="2:65" s="1" customFormat="1">
      <c r="B396" s="32"/>
      <c r="D396" s="144" t="s">
        <v>891</v>
      </c>
      <c r="F396" s="183" t="s">
        <v>1797</v>
      </c>
      <c r="I396" s="146"/>
      <c r="L396" s="32"/>
      <c r="M396" s="147"/>
      <c r="T396" s="53"/>
      <c r="AT396" s="17" t="s">
        <v>891</v>
      </c>
      <c r="AU396" s="17" t="s">
        <v>76</v>
      </c>
    </row>
    <row r="397" spans="2:65" s="1" customFormat="1" ht="16.5" customHeight="1">
      <c r="B397" s="32"/>
      <c r="C397" s="131" t="s">
        <v>1693</v>
      </c>
      <c r="D397" s="131" t="s">
        <v>153</v>
      </c>
      <c r="E397" s="132" t="s">
        <v>1632</v>
      </c>
      <c r="F397" s="133" t="s">
        <v>1633</v>
      </c>
      <c r="G397" s="134" t="s">
        <v>1584</v>
      </c>
      <c r="H397" s="135">
        <v>2</v>
      </c>
      <c r="I397" s="136"/>
      <c r="J397" s="137">
        <f>ROUND(I397*H397,2)</f>
        <v>0</v>
      </c>
      <c r="K397" s="133" t="s">
        <v>19</v>
      </c>
      <c r="L397" s="32"/>
      <c r="M397" s="138" t="s">
        <v>19</v>
      </c>
      <c r="N397" s="139" t="s">
        <v>40</v>
      </c>
      <c r="P397" s="140">
        <f>O397*H397</f>
        <v>0</v>
      </c>
      <c r="Q397" s="140">
        <v>0</v>
      </c>
      <c r="R397" s="140">
        <f>Q397*H397</f>
        <v>0</v>
      </c>
      <c r="S397" s="140">
        <v>0</v>
      </c>
      <c r="T397" s="141">
        <f>S397*H397</f>
        <v>0</v>
      </c>
      <c r="AR397" s="142" t="s">
        <v>158</v>
      </c>
      <c r="AT397" s="142" t="s">
        <v>153</v>
      </c>
      <c r="AU397" s="142" t="s">
        <v>76</v>
      </c>
      <c r="AY397" s="17" t="s">
        <v>150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7" t="s">
        <v>76</v>
      </c>
      <c r="BK397" s="143">
        <f>ROUND(I397*H397,2)</f>
        <v>0</v>
      </c>
      <c r="BL397" s="17" t="s">
        <v>158</v>
      </c>
      <c r="BM397" s="142" t="s">
        <v>1798</v>
      </c>
    </row>
    <row r="398" spans="2:65" s="1" customFormat="1">
      <c r="B398" s="32"/>
      <c r="D398" s="144" t="s">
        <v>160</v>
      </c>
      <c r="F398" s="145" t="s">
        <v>1633</v>
      </c>
      <c r="I398" s="146"/>
      <c r="L398" s="32"/>
      <c r="M398" s="147"/>
      <c r="T398" s="53"/>
      <c r="AT398" s="17" t="s">
        <v>160</v>
      </c>
      <c r="AU398" s="17" t="s">
        <v>76</v>
      </c>
    </row>
    <row r="399" spans="2:65" s="1" customFormat="1">
      <c r="B399" s="32"/>
      <c r="D399" s="144" t="s">
        <v>891</v>
      </c>
      <c r="F399" s="183" t="s">
        <v>1634</v>
      </c>
      <c r="I399" s="146"/>
      <c r="L399" s="32"/>
      <c r="M399" s="147"/>
      <c r="T399" s="53"/>
      <c r="AT399" s="17" t="s">
        <v>891</v>
      </c>
      <c r="AU399" s="17" t="s">
        <v>76</v>
      </c>
    </row>
    <row r="400" spans="2:65" s="1" customFormat="1" ht="16.5" customHeight="1">
      <c r="B400" s="32"/>
      <c r="C400" s="131" t="s">
        <v>1799</v>
      </c>
      <c r="D400" s="131" t="s">
        <v>153</v>
      </c>
      <c r="E400" s="132" t="s">
        <v>1800</v>
      </c>
      <c r="F400" s="133" t="s">
        <v>1633</v>
      </c>
      <c r="G400" s="134" t="s">
        <v>1584</v>
      </c>
      <c r="H400" s="135">
        <v>1</v>
      </c>
      <c r="I400" s="136"/>
      <c r="J400" s="137">
        <f>ROUND(I400*H400,2)</f>
        <v>0</v>
      </c>
      <c r="K400" s="133" t="s">
        <v>19</v>
      </c>
      <c r="L400" s="32"/>
      <c r="M400" s="138" t="s">
        <v>19</v>
      </c>
      <c r="N400" s="139" t="s">
        <v>40</v>
      </c>
      <c r="P400" s="140">
        <f>O400*H400</f>
        <v>0</v>
      </c>
      <c r="Q400" s="140">
        <v>0</v>
      </c>
      <c r="R400" s="140">
        <f>Q400*H400</f>
        <v>0</v>
      </c>
      <c r="S400" s="140">
        <v>0</v>
      </c>
      <c r="T400" s="141">
        <f>S400*H400</f>
        <v>0</v>
      </c>
      <c r="AR400" s="142" t="s">
        <v>158</v>
      </c>
      <c r="AT400" s="142" t="s">
        <v>153</v>
      </c>
      <c r="AU400" s="142" t="s">
        <v>76</v>
      </c>
      <c r="AY400" s="17" t="s">
        <v>150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7" t="s">
        <v>76</v>
      </c>
      <c r="BK400" s="143">
        <f>ROUND(I400*H400,2)</f>
        <v>0</v>
      </c>
      <c r="BL400" s="17" t="s">
        <v>158</v>
      </c>
      <c r="BM400" s="142" t="s">
        <v>1801</v>
      </c>
    </row>
    <row r="401" spans="2:65" s="1" customFormat="1">
      <c r="B401" s="32"/>
      <c r="D401" s="144" t="s">
        <v>160</v>
      </c>
      <c r="F401" s="145" t="s">
        <v>1633</v>
      </c>
      <c r="I401" s="146"/>
      <c r="L401" s="32"/>
      <c r="M401" s="147"/>
      <c r="T401" s="53"/>
      <c r="AT401" s="17" t="s">
        <v>160</v>
      </c>
      <c r="AU401" s="17" t="s">
        <v>76</v>
      </c>
    </row>
    <row r="402" spans="2:65" s="1" customFormat="1">
      <c r="B402" s="32"/>
      <c r="D402" s="144" t="s">
        <v>891</v>
      </c>
      <c r="F402" s="183" t="s">
        <v>1802</v>
      </c>
      <c r="I402" s="146"/>
      <c r="L402" s="32"/>
      <c r="M402" s="147"/>
      <c r="T402" s="53"/>
      <c r="AT402" s="17" t="s">
        <v>891</v>
      </c>
      <c r="AU402" s="17" t="s">
        <v>76</v>
      </c>
    </row>
    <row r="403" spans="2:65" s="1" customFormat="1" ht="16.5" customHeight="1">
      <c r="B403" s="32"/>
      <c r="C403" s="131" t="s">
        <v>1695</v>
      </c>
      <c r="D403" s="131" t="s">
        <v>153</v>
      </c>
      <c r="E403" s="132" t="s">
        <v>1642</v>
      </c>
      <c r="F403" s="133" t="s">
        <v>1633</v>
      </c>
      <c r="G403" s="134" t="s">
        <v>1584</v>
      </c>
      <c r="H403" s="135">
        <v>1</v>
      </c>
      <c r="I403" s="136"/>
      <c r="J403" s="137">
        <f>ROUND(I403*H403,2)</f>
        <v>0</v>
      </c>
      <c r="K403" s="133" t="s">
        <v>19</v>
      </c>
      <c r="L403" s="32"/>
      <c r="M403" s="138" t="s">
        <v>19</v>
      </c>
      <c r="N403" s="139" t="s">
        <v>40</v>
      </c>
      <c r="P403" s="140">
        <f>O403*H403</f>
        <v>0</v>
      </c>
      <c r="Q403" s="140">
        <v>0</v>
      </c>
      <c r="R403" s="140">
        <f>Q403*H403</f>
        <v>0</v>
      </c>
      <c r="S403" s="140">
        <v>0</v>
      </c>
      <c r="T403" s="141">
        <f>S403*H403</f>
        <v>0</v>
      </c>
      <c r="AR403" s="142" t="s">
        <v>158</v>
      </c>
      <c r="AT403" s="142" t="s">
        <v>153</v>
      </c>
      <c r="AU403" s="142" t="s">
        <v>76</v>
      </c>
      <c r="AY403" s="17" t="s">
        <v>150</v>
      </c>
      <c r="BE403" s="143">
        <f>IF(N403="základní",J403,0)</f>
        <v>0</v>
      </c>
      <c r="BF403" s="143">
        <f>IF(N403="snížená",J403,0)</f>
        <v>0</v>
      </c>
      <c r="BG403" s="143">
        <f>IF(N403="zákl. přenesená",J403,0)</f>
        <v>0</v>
      </c>
      <c r="BH403" s="143">
        <f>IF(N403="sníž. přenesená",J403,0)</f>
        <v>0</v>
      </c>
      <c r="BI403" s="143">
        <f>IF(N403="nulová",J403,0)</f>
        <v>0</v>
      </c>
      <c r="BJ403" s="17" t="s">
        <v>76</v>
      </c>
      <c r="BK403" s="143">
        <f>ROUND(I403*H403,2)</f>
        <v>0</v>
      </c>
      <c r="BL403" s="17" t="s">
        <v>158</v>
      </c>
      <c r="BM403" s="142" t="s">
        <v>1803</v>
      </c>
    </row>
    <row r="404" spans="2:65" s="1" customFormat="1">
      <c r="B404" s="32"/>
      <c r="D404" s="144" t="s">
        <v>160</v>
      </c>
      <c r="F404" s="145" t="s">
        <v>1633</v>
      </c>
      <c r="I404" s="146"/>
      <c r="L404" s="32"/>
      <c r="M404" s="147"/>
      <c r="T404" s="53"/>
      <c r="AT404" s="17" t="s">
        <v>160</v>
      </c>
      <c r="AU404" s="17" t="s">
        <v>76</v>
      </c>
    </row>
    <row r="405" spans="2:65" s="1" customFormat="1">
      <c r="B405" s="32"/>
      <c r="D405" s="144" t="s">
        <v>891</v>
      </c>
      <c r="F405" s="183" t="s">
        <v>1643</v>
      </c>
      <c r="I405" s="146"/>
      <c r="L405" s="32"/>
      <c r="M405" s="147"/>
      <c r="T405" s="53"/>
      <c r="AT405" s="17" t="s">
        <v>891</v>
      </c>
      <c r="AU405" s="17" t="s">
        <v>76</v>
      </c>
    </row>
    <row r="406" spans="2:65" s="1" customFormat="1" ht="16.5" customHeight="1">
      <c r="B406" s="32"/>
      <c r="C406" s="131" t="s">
        <v>1804</v>
      </c>
      <c r="D406" s="131" t="s">
        <v>153</v>
      </c>
      <c r="E406" s="132" t="s">
        <v>1805</v>
      </c>
      <c r="F406" s="133" t="s">
        <v>1633</v>
      </c>
      <c r="G406" s="134" t="s">
        <v>1584</v>
      </c>
      <c r="H406" s="135">
        <v>1</v>
      </c>
      <c r="I406" s="136"/>
      <c r="J406" s="137">
        <f>ROUND(I406*H406,2)</f>
        <v>0</v>
      </c>
      <c r="K406" s="133" t="s">
        <v>19</v>
      </c>
      <c r="L406" s="32"/>
      <c r="M406" s="138" t="s">
        <v>19</v>
      </c>
      <c r="N406" s="139" t="s">
        <v>40</v>
      </c>
      <c r="P406" s="140">
        <f>O406*H406</f>
        <v>0</v>
      </c>
      <c r="Q406" s="140">
        <v>0</v>
      </c>
      <c r="R406" s="140">
        <f>Q406*H406</f>
        <v>0</v>
      </c>
      <c r="S406" s="140">
        <v>0</v>
      </c>
      <c r="T406" s="141">
        <f>S406*H406</f>
        <v>0</v>
      </c>
      <c r="AR406" s="142" t="s">
        <v>158</v>
      </c>
      <c r="AT406" s="142" t="s">
        <v>153</v>
      </c>
      <c r="AU406" s="142" t="s">
        <v>76</v>
      </c>
      <c r="AY406" s="17" t="s">
        <v>150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7" t="s">
        <v>76</v>
      </c>
      <c r="BK406" s="143">
        <f>ROUND(I406*H406,2)</f>
        <v>0</v>
      </c>
      <c r="BL406" s="17" t="s">
        <v>158</v>
      </c>
      <c r="BM406" s="142" t="s">
        <v>1806</v>
      </c>
    </row>
    <row r="407" spans="2:65" s="1" customFormat="1">
      <c r="B407" s="32"/>
      <c r="D407" s="144" t="s">
        <v>160</v>
      </c>
      <c r="F407" s="145" t="s">
        <v>1633</v>
      </c>
      <c r="I407" s="146"/>
      <c r="L407" s="32"/>
      <c r="M407" s="147"/>
      <c r="T407" s="53"/>
      <c r="AT407" s="17" t="s">
        <v>160</v>
      </c>
      <c r="AU407" s="17" t="s">
        <v>76</v>
      </c>
    </row>
    <row r="408" spans="2:65" s="1" customFormat="1">
      <c r="B408" s="32"/>
      <c r="D408" s="144" t="s">
        <v>891</v>
      </c>
      <c r="F408" s="183" t="s">
        <v>1807</v>
      </c>
      <c r="I408" s="146"/>
      <c r="L408" s="32"/>
      <c r="M408" s="147"/>
      <c r="T408" s="53"/>
      <c r="AT408" s="17" t="s">
        <v>891</v>
      </c>
      <c r="AU408" s="17" t="s">
        <v>76</v>
      </c>
    </row>
    <row r="409" spans="2:65" s="1" customFormat="1" ht="16.5" customHeight="1">
      <c r="B409" s="32"/>
      <c r="C409" s="131" t="s">
        <v>1697</v>
      </c>
      <c r="D409" s="131" t="s">
        <v>153</v>
      </c>
      <c r="E409" s="132" t="s">
        <v>1808</v>
      </c>
      <c r="F409" s="133" t="s">
        <v>1645</v>
      </c>
      <c r="G409" s="134" t="s">
        <v>1584</v>
      </c>
      <c r="H409" s="135">
        <v>2</v>
      </c>
      <c r="I409" s="136"/>
      <c r="J409" s="137">
        <f>ROUND(I409*H409,2)</f>
        <v>0</v>
      </c>
      <c r="K409" s="133" t="s">
        <v>19</v>
      </c>
      <c r="L409" s="32"/>
      <c r="M409" s="138" t="s">
        <v>19</v>
      </c>
      <c r="N409" s="139" t="s">
        <v>40</v>
      </c>
      <c r="P409" s="140">
        <f>O409*H409</f>
        <v>0</v>
      </c>
      <c r="Q409" s="140">
        <v>0</v>
      </c>
      <c r="R409" s="140">
        <f>Q409*H409</f>
        <v>0</v>
      </c>
      <c r="S409" s="140">
        <v>0</v>
      </c>
      <c r="T409" s="141">
        <f>S409*H409</f>
        <v>0</v>
      </c>
      <c r="AR409" s="142" t="s">
        <v>158</v>
      </c>
      <c r="AT409" s="142" t="s">
        <v>153</v>
      </c>
      <c r="AU409" s="142" t="s">
        <v>76</v>
      </c>
      <c r="AY409" s="17" t="s">
        <v>150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7" t="s">
        <v>76</v>
      </c>
      <c r="BK409" s="143">
        <f>ROUND(I409*H409,2)</f>
        <v>0</v>
      </c>
      <c r="BL409" s="17" t="s">
        <v>158</v>
      </c>
      <c r="BM409" s="142" t="s">
        <v>1809</v>
      </c>
    </row>
    <row r="410" spans="2:65" s="1" customFormat="1">
      <c r="B410" s="32"/>
      <c r="D410" s="144" t="s">
        <v>160</v>
      </c>
      <c r="F410" s="145" t="s">
        <v>1645</v>
      </c>
      <c r="I410" s="146"/>
      <c r="L410" s="32"/>
      <c r="M410" s="147"/>
      <c r="T410" s="53"/>
      <c r="AT410" s="17" t="s">
        <v>160</v>
      </c>
      <c r="AU410" s="17" t="s">
        <v>76</v>
      </c>
    </row>
    <row r="411" spans="2:65" s="1" customFormat="1">
      <c r="B411" s="32"/>
      <c r="D411" s="144" t="s">
        <v>891</v>
      </c>
      <c r="F411" s="183" t="s">
        <v>1810</v>
      </c>
      <c r="I411" s="146"/>
      <c r="L411" s="32"/>
      <c r="M411" s="147"/>
      <c r="T411" s="53"/>
      <c r="AT411" s="17" t="s">
        <v>891</v>
      </c>
      <c r="AU411" s="17" t="s">
        <v>76</v>
      </c>
    </row>
    <row r="412" spans="2:65" s="1" customFormat="1" ht="16.5" customHeight="1">
      <c r="B412" s="32"/>
      <c r="C412" s="131" t="s">
        <v>1811</v>
      </c>
      <c r="D412" s="131" t="s">
        <v>153</v>
      </c>
      <c r="E412" s="132" t="s">
        <v>1718</v>
      </c>
      <c r="F412" s="133" t="s">
        <v>1648</v>
      </c>
      <c r="G412" s="134" t="s">
        <v>1584</v>
      </c>
      <c r="H412" s="135">
        <v>4</v>
      </c>
      <c r="I412" s="136"/>
      <c r="J412" s="137">
        <f>ROUND(I412*H412,2)</f>
        <v>0</v>
      </c>
      <c r="K412" s="133" t="s">
        <v>19</v>
      </c>
      <c r="L412" s="32"/>
      <c r="M412" s="138" t="s">
        <v>19</v>
      </c>
      <c r="N412" s="139" t="s">
        <v>40</v>
      </c>
      <c r="P412" s="140">
        <f>O412*H412</f>
        <v>0</v>
      </c>
      <c r="Q412" s="140">
        <v>0</v>
      </c>
      <c r="R412" s="140">
        <f>Q412*H412</f>
        <v>0</v>
      </c>
      <c r="S412" s="140">
        <v>0</v>
      </c>
      <c r="T412" s="141">
        <f>S412*H412</f>
        <v>0</v>
      </c>
      <c r="AR412" s="142" t="s">
        <v>158</v>
      </c>
      <c r="AT412" s="142" t="s">
        <v>153</v>
      </c>
      <c r="AU412" s="142" t="s">
        <v>76</v>
      </c>
      <c r="AY412" s="17" t="s">
        <v>150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7" t="s">
        <v>76</v>
      </c>
      <c r="BK412" s="143">
        <f>ROUND(I412*H412,2)</f>
        <v>0</v>
      </c>
      <c r="BL412" s="17" t="s">
        <v>158</v>
      </c>
      <c r="BM412" s="142" t="s">
        <v>1812</v>
      </c>
    </row>
    <row r="413" spans="2:65" s="1" customFormat="1">
      <c r="B413" s="32"/>
      <c r="D413" s="144" t="s">
        <v>160</v>
      </c>
      <c r="F413" s="145" t="s">
        <v>1648</v>
      </c>
      <c r="I413" s="146"/>
      <c r="L413" s="32"/>
      <c r="M413" s="147"/>
      <c r="T413" s="53"/>
      <c r="AT413" s="17" t="s">
        <v>160</v>
      </c>
      <c r="AU413" s="17" t="s">
        <v>76</v>
      </c>
    </row>
    <row r="414" spans="2:65" s="1" customFormat="1">
      <c r="B414" s="32"/>
      <c r="D414" s="144" t="s">
        <v>891</v>
      </c>
      <c r="F414" s="183" t="s">
        <v>1720</v>
      </c>
      <c r="I414" s="146"/>
      <c r="L414" s="32"/>
      <c r="M414" s="147"/>
      <c r="T414" s="53"/>
      <c r="AT414" s="17" t="s">
        <v>891</v>
      </c>
      <c r="AU414" s="17" t="s">
        <v>76</v>
      </c>
    </row>
    <row r="415" spans="2:65" s="1" customFormat="1" ht="16.5" customHeight="1">
      <c r="B415" s="32"/>
      <c r="C415" s="131" t="s">
        <v>1698</v>
      </c>
      <c r="D415" s="131" t="s">
        <v>153</v>
      </c>
      <c r="E415" s="132" t="s">
        <v>1647</v>
      </c>
      <c r="F415" s="133" t="s">
        <v>1648</v>
      </c>
      <c r="G415" s="134" t="s">
        <v>1584</v>
      </c>
      <c r="H415" s="135">
        <v>7</v>
      </c>
      <c r="I415" s="136"/>
      <c r="J415" s="137">
        <f>ROUND(I415*H415,2)</f>
        <v>0</v>
      </c>
      <c r="K415" s="133" t="s">
        <v>19</v>
      </c>
      <c r="L415" s="32"/>
      <c r="M415" s="138" t="s">
        <v>19</v>
      </c>
      <c r="N415" s="139" t="s">
        <v>40</v>
      </c>
      <c r="P415" s="140">
        <f>O415*H415</f>
        <v>0</v>
      </c>
      <c r="Q415" s="140">
        <v>0</v>
      </c>
      <c r="R415" s="140">
        <f>Q415*H415</f>
        <v>0</v>
      </c>
      <c r="S415" s="140">
        <v>0</v>
      </c>
      <c r="T415" s="141">
        <f>S415*H415</f>
        <v>0</v>
      </c>
      <c r="AR415" s="142" t="s">
        <v>158</v>
      </c>
      <c r="AT415" s="142" t="s">
        <v>153</v>
      </c>
      <c r="AU415" s="142" t="s">
        <v>76</v>
      </c>
      <c r="AY415" s="17" t="s">
        <v>150</v>
      </c>
      <c r="BE415" s="143">
        <f>IF(N415="základní",J415,0)</f>
        <v>0</v>
      </c>
      <c r="BF415" s="143">
        <f>IF(N415="snížená",J415,0)</f>
        <v>0</v>
      </c>
      <c r="BG415" s="143">
        <f>IF(N415="zákl. přenesená",J415,0)</f>
        <v>0</v>
      </c>
      <c r="BH415" s="143">
        <f>IF(N415="sníž. přenesená",J415,0)</f>
        <v>0</v>
      </c>
      <c r="BI415" s="143">
        <f>IF(N415="nulová",J415,0)</f>
        <v>0</v>
      </c>
      <c r="BJ415" s="17" t="s">
        <v>76</v>
      </c>
      <c r="BK415" s="143">
        <f>ROUND(I415*H415,2)</f>
        <v>0</v>
      </c>
      <c r="BL415" s="17" t="s">
        <v>158</v>
      </c>
      <c r="BM415" s="142" t="s">
        <v>1813</v>
      </c>
    </row>
    <row r="416" spans="2:65" s="1" customFormat="1">
      <c r="B416" s="32"/>
      <c r="D416" s="144" t="s">
        <v>160</v>
      </c>
      <c r="F416" s="145" t="s">
        <v>1648</v>
      </c>
      <c r="I416" s="146"/>
      <c r="L416" s="32"/>
      <c r="M416" s="147"/>
      <c r="T416" s="53"/>
      <c r="AT416" s="17" t="s">
        <v>160</v>
      </c>
      <c r="AU416" s="17" t="s">
        <v>76</v>
      </c>
    </row>
    <row r="417" spans="2:65" s="1" customFormat="1">
      <c r="B417" s="32"/>
      <c r="D417" s="144" t="s">
        <v>891</v>
      </c>
      <c r="F417" s="183" t="s">
        <v>1649</v>
      </c>
      <c r="I417" s="146"/>
      <c r="L417" s="32"/>
      <c r="M417" s="147"/>
      <c r="T417" s="53"/>
      <c r="AT417" s="17" t="s">
        <v>891</v>
      </c>
      <c r="AU417" s="17" t="s">
        <v>76</v>
      </c>
    </row>
    <row r="418" spans="2:65" s="1" customFormat="1" ht="16.5" customHeight="1">
      <c r="B418" s="32"/>
      <c r="C418" s="131" t="s">
        <v>1814</v>
      </c>
      <c r="D418" s="131" t="s">
        <v>153</v>
      </c>
      <c r="E418" s="132" t="s">
        <v>1650</v>
      </c>
      <c r="F418" s="133" t="s">
        <v>1648</v>
      </c>
      <c r="G418" s="134" t="s">
        <v>1584</v>
      </c>
      <c r="H418" s="135">
        <v>1</v>
      </c>
      <c r="I418" s="136"/>
      <c r="J418" s="137">
        <f>ROUND(I418*H418,2)</f>
        <v>0</v>
      </c>
      <c r="K418" s="133" t="s">
        <v>19</v>
      </c>
      <c r="L418" s="32"/>
      <c r="M418" s="138" t="s">
        <v>19</v>
      </c>
      <c r="N418" s="139" t="s">
        <v>40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158</v>
      </c>
      <c r="AT418" s="142" t="s">
        <v>153</v>
      </c>
      <c r="AU418" s="142" t="s">
        <v>76</v>
      </c>
      <c r="AY418" s="17" t="s">
        <v>150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7" t="s">
        <v>76</v>
      </c>
      <c r="BK418" s="143">
        <f>ROUND(I418*H418,2)</f>
        <v>0</v>
      </c>
      <c r="BL418" s="17" t="s">
        <v>158</v>
      </c>
      <c r="BM418" s="142" t="s">
        <v>1815</v>
      </c>
    </row>
    <row r="419" spans="2:65" s="1" customFormat="1">
      <c r="B419" s="32"/>
      <c r="D419" s="144" t="s">
        <v>160</v>
      </c>
      <c r="F419" s="145" t="s">
        <v>1648</v>
      </c>
      <c r="I419" s="146"/>
      <c r="L419" s="32"/>
      <c r="M419" s="147"/>
      <c r="T419" s="53"/>
      <c r="AT419" s="17" t="s">
        <v>160</v>
      </c>
      <c r="AU419" s="17" t="s">
        <v>76</v>
      </c>
    </row>
    <row r="420" spans="2:65" s="1" customFormat="1">
      <c r="B420" s="32"/>
      <c r="D420" s="144" t="s">
        <v>891</v>
      </c>
      <c r="F420" s="183" t="s">
        <v>1651</v>
      </c>
      <c r="I420" s="146"/>
      <c r="L420" s="32"/>
      <c r="M420" s="147"/>
      <c r="T420" s="53"/>
      <c r="AT420" s="17" t="s">
        <v>891</v>
      </c>
      <c r="AU420" s="17" t="s">
        <v>76</v>
      </c>
    </row>
    <row r="421" spans="2:65" s="1" customFormat="1" ht="16.5" customHeight="1">
      <c r="B421" s="32"/>
      <c r="C421" s="131" t="s">
        <v>1700</v>
      </c>
      <c r="D421" s="131" t="s">
        <v>153</v>
      </c>
      <c r="E421" s="132" t="s">
        <v>1652</v>
      </c>
      <c r="F421" s="133" t="s">
        <v>1648</v>
      </c>
      <c r="G421" s="134" t="s">
        <v>1584</v>
      </c>
      <c r="H421" s="135">
        <v>2</v>
      </c>
      <c r="I421" s="136"/>
      <c r="J421" s="137">
        <f>ROUND(I421*H421,2)</f>
        <v>0</v>
      </c>
      <c r="K421" s="133" t="s">
        <v>19</v>
      </c>
      <c r="L421" s="32"/>
      <c r="M421" s="138" t="s">
        <v>19</v>
      </c>
      <c r="N421" s="139" t="s">
        <v>40</v>
      </c>
      <c r="P421" s="140">
        <f>O421*H421</f>
        <v>0</v>
      </c>
      <c r="Q421" s="140">
        <v>0</v>
      </c>
      <c r="R421" s="140">
        <f>Q421*H421</f>
        <v>0</v>
      </c>
      <c r="S421" s="140">
        <v>0</v>
      </c>
      <c r="T421" s="141">
        <f>S421*H421</f>
        <v>0</v>
      </c>
      <c r="AR421" s="142" t="s">
        <v>158</v>
      </c>
      <c r="AT421" s="142" t="s">
        <v>153</v>
      </c>
      <c r="AU421" s="142" t="s">
        <v>76</v>
      </c>
      <c r="AY421" s="17" t="s">
        <v>150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7" t="s">
        <v>76</v>
      </c>
      <c r="BK421" s="143">
        <f>ROUND(I421*H421,2)</f>
        <v>0</v>
      </c>
      <c r="BL421" s="17" t="s">
        <v>158</v>
      </c>
      <c r="BM421" s="142" t="s">
        <v>1816</v>
      </c>
    </row>
    <row r="422" spans="2:65" s="1" customFormat="1">
      <c r="B422" s="32"/>
      <c r="D422" s="144" t="s">
        <v>160</v>
      </c>
      <c r="F422" s="145" t="s">
        <v>1648</v>
      </c>
      <c r="I422" s="146"/>
      <c r="L422" s="32"/>
      <c r="M422" s="147"/>
      <c r="T422" s="53"/>
      <c r="AT422" s="17" t="s">
        <v>160</v>
      </c>
      <c r="AU422" s="17" t="s">
        <v>76</v>
      </c>
    </row>
    <row r="423" spans="2:65" s="1" customFormat="1">
      <c r="B423" s="32"/>
      <c r="D423" s="144" t="s">
        <v>891</v>
      </c>
      <c r="F423" s="183" t="s">
        <v>1653</v>
      </c>
      <c r="I423" s="146"/>
      <c r="L423" s="32"/>
      <c r="M423" s="147"/>
      <c r="T423" s="53"/>
      <c r="AT423" s="17" t="s">
        <v>891</v>
      </c>
      <c r="AU423" s="17" t="s">
        <v>76</v>
      </c>
    </row>
    <row r="424" spans="2:65" s="1" customFormat="1" ht="16.5" customHeight="1">
      <c r="B424" s="32"/>
      <c r="C424" s="131" t="s">
        <v>1817</v>
      </c>
      <c r="D424" s="131" t="s">
        <v>153</v>
      </c>
      <c r="E424" s="132" t="s">
        <v>1818</v>
      </c>
      <c r="F424" s="133" t="s">
        <v>1648</v>
      </c>
      <c r="G424" s="134" t="s">
        <v>1584</v>
      </c>
      <c r="H424" s="135">
        <v>8</v>
      </c>
      <c r="I424" s="136"/>
      <c r="J424" s="137">
        <f>ROUND(I424*H424,2)</f>
        <v>0</v>
      </c>
      <c r="K424" s="133" t="s">
        <v>19</v>
      </c>
      <c r="L424" s="32"/>
      <c r="M424" s="138" t="s">
        <v>19</v>
      </c>
      <c r="N424" s="139" t="s">
        <v>40</v>
      </c>
      <c r="P424" s="140">
        <f>O424*H424</f>
        <v>0</v>
      </c>
      <c r="Q424" s="140">
        <v>0</v>
      </c>
      <c r="R424" s="140">
        <f>Q424*H424</f>
        <v>0</v>
      </c>
      <c r="S424" s="140">
        <v>0</v>
      </c>
      <c r="T424" s="141">
        <f>S424*H424</f>
        <v>0</v>
      </c>
      <c r="AR424" s="142" t="s">
        <v>158</v>
      </c>
      <c r="AT424" s="142" t="s">
        <v>153</v>
      </c>
      <c r="AU424" s="142" t="s">
        <v>76</v>
      </c>
      <c r="AY424" s="17" t="s">
        <v>150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7" t="s">
        <v>76</v>
      </c>
      <c r="BK424" s="143">
        <f>ROUND(I424*H424,2)</f>
        <v>0</v>
      </c>
      <c r="BL424" s="17" t="s">
        <v>158</v>
      </c>
      <c r="BM424" s="142" t="s">
        <v>1819</v>
      </c>
    </row>
    <row r="425" spans="2:65" s="1" customFormat="1">
      <c r="B425" s="32"/>
      <c r="D425" s="144" t="s">
        <v>160</v>
      </c>
      <c r="F425" s="145" t="s">
        <v>1648</v>
      </c>
      <c r="I425" s="146"/>
      <c r="L425" s="32"/>
      <c r="M425" s="147"/>
      <c r="T425" s="53"/>
      <c r="AT425" s="17" t="s">
        <v>160</v>
      </c>
      <c r="AU425" s="17" t="s">
        <v>76</v>
      </c>
    </row>
    <row r="426" spans="2:65" s="1" customFormat="1">
      <c r="B426" s="32"/>
      <c r="D426" s="144" t="s">
        <v>891</v>
      </c>
      <c r="F426" s="183" t="s">
        <v>1820</v>
      </c>
      <c r="I426" s="146"/>
      <c r="L426" s="32"/>
      <c r="M426" s="147"/>
      <c r="T426" s="53"/>
      <c r="AT426" s="17" t="s">
        <v>891</v>
      </c>
      <c r="AU426" s="17" t="s">
        <v>76</v>
      </c>
    </row>
    <row r="427" spans="2:65" s="1" customFormat="1" ht="16.5" customHeight="1">
      <c r="B427" s="32"/>
      <c r="C427" s="131" t="s">
        <v>1704</v>
      </c>
      <c r="D427" s="131" t="s">
        <v>153</v>
      </c>
      <c r="E427" s="132" t="s">
        <v>1821</v>
      </c>
      <c r="F427" s="133" t="s">
        <v>1648</v>
      </c>
      <c r="G427" s="134" t="s">
        <v>1584</v>
      </c>
      <c r="H427" s="135">
        <v>4</v>
      </c>
      <c r="I427" s="136"/>
      <c r="J427" s="137">
        <f>ROUND(I427*H427,2)</f>
        <v>0</v>
      </c>
      <c r="K427" s="133" t="s">
        <v>19</v>
      </c>
      <c r="L427" s="32"/>
      <c r="M427" s="138" t="s">
        <v>19</v>
      </c>
      <c r="N427" s="139" t="s">
        <v>40</v>
      </c>
      <c r="P427" s="140">
        <f>O427*H427</f>
        <v>0</v>
      </c>
      <c r="Q427" s="140">
        <v>0</v>
      </c>
      <c r="R427" s="140">
        <f>Q427*H427</f>
        <v>0</v>
      </c>
      <c r="S427" s="140">
        <v>0</v>
      </c>
      <c r="T427" s="141">
        <f>S427*H427</f>
        <v>0</v>
      </c>
      <c r="AR427" s="142" t="s">
        <v>158</v>
      </c>
      <c r="AT427" s="142" t="s">
        <v>153</v>
      </c>
      <c r="AU427" s="142" t="s">
        <v>76</v>
      </c>
      <c r="AY427" s="17" t="s">
        <v>150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7" t="s">
        <v>76</v>
      </c>
      <c r="BK427" s="143">
        <f>ROUND(I427*H427,2)</f>
        <v>0</v>
      </c>
      <c r="BL427" s="17" t="s">
        <v>158</v>
      </c>
      <c r="BM427" s="142" t="s">
        <v>1822</v>
      </c>
    </row>
    <row r="428" spans="2:65" s="1" customFormat="1">
      <c r="B428" s="32"/>
      <c r="D428" s="144" t="s">
        <v>160</v>
      </c>
      <c r="F428" s="145" t="s">
        <v>1648</v>
      </c>
      <c r="I428" s="146"/>
      <c r="L428" s="32"/>
      <c r="M428" s="147"/>
      <c r="T428" s="53"/>
      <c r="AT428" s="17" t="s">
        <v>160</v>
      </c>
      <c r="AU428" s="17" t="s">
        <v>76</v>
      </c>
    </row>
    <row r="429" spans="2:65" s="1" customFormat="1">
      <c r="B429" s="32"/>
      <c r="D429" s="144" t="s">
        <v>891</v>
      </c>
      <c r="F429" s="183" t="s">
        <v>1823</v>
      </c>
      <c r="I429" s="146"/>
      <c r="L429" s="32"/>
      <c r="M429" s="147"/>
      <c r="T429" s="53"/>
      <c r="AT429" s="17" t="s">
        <v>891</v>
      </c>
      <c r="AU429" s="17" t="s">
        <v>76</v>
      </c>
    </row>
    <row r="430" spans="2:65" s="1" customFormat="1" ht="16.5" customHeight="1">
      <c r="B430" s="32"/>
      <c r="C430" s="131" t="s">
        <v>1824</v>
      </c>
      <c r="D430" s="131" t="s">
        <v>153</v>
      </c>
      <c r="E430" s="132" t="s">
        <v>1825</v>
      </c>
      <c r="F430" s="133" t="s">
        <v>1725</v>
      </c>
      <c r="G430" s="134" t="s">
        <v>1584</v>
      </c>
      <c r="H430" s="135">
        <v>1</v>
      </c>
      <c r="I430" s="136"/>
      <c r="J430" s="137">
        <f>ROUND(I430*H430,2)</f>
        <v>0</v>
      </c>
      <c r="K430" s="133" t="s">
        <v>19</v>
      </c>
      <c r="L430" s="32"/>
      <c r="M430" s="138" t="s">
        <v>19</v>
      </c>
      <c r="N430" s="139" t="s">
        <v>40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158</v>
      </c>
      <c r="AT430" s="142" t="s">
        <v>153</v>
      </c>
      <c r="AU430" s="142" t="s">
        <v>76</v>
      </c>
      <c r="AY430" s="17" t="s">
        <v>150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7" t="s">
        <v>76</v>
      </c>
      <c r="BK430" s="143">
        <f>ROUND(I430*H430,2)</f>
        <v>0</v>
      </c>
      <c r="BL430" s="17" t="s">
        <v>158</v>
      </c>
      <c r="BM430" s="142" t="s">
        <v>1826</v>
      </c>
    </row>
    <row r="431" spans="2:65" s="1" customFormat="1">
      <c r="B431" s="32"/>
      <c r="D431" s="144" t="s">
        <v>160</v>
      </c>
      <c r="F431" s="145" t="s">
        <v>1725</v>
      </c>
      <c r="I431" s="146"/>
      <c r="L431" s="32"/>
      <c r="M431" s="147"/>
      <c r="T431" s="53"/>
      <c r="AT431" s="17" t="s">
        <v>160</v>
      </c>
      <c r="AU431" s="17" t="s">
        <v>76</v>
      </c>
    </row>
    <row r="432" spans="2:65" s="1" customFormat="1">
      <c r="B432" s="32"/>
      <c r="D432" s="144" t="s">
        <v>891</v>
      </c>
      <c r="F432" s="183" t="s">
        <v>1827</v>
      </c>
      <c r="I432" s="146"/>
      <c r="L432" s="32"/>
      <c r="M432" s="147"/>
      <c r="T432" s="53"/>
      <c r="AT432" s="17" t="s">
        <v>891</v>
      </c>
      <c r="AU432" s="17" t="s">
        <v>76</v>
      </c>
    </row>
    <row r="433" spans="2:65" s="1" customFormat="1" ht="16.5" customHeight="1">
      <c r="B433" s="32"/>
      <c r="C433" s="131" t="s">
        <v>1706</v>
      </c>
      <c r="D433" s="131" t="s">
        <v>153</v>
      </c>
      <c r="E433" s="132" t="s">
        <v>1828</v>
      </c>
      <c r="F433" s="133" t="s">
        <v>1725</v>
      </c>
      <c r="G433" s="134" t="s">
        <v>1584</v>
      </c>
      <c r="H433" s="135">
        <v>1</v>
      </c>
      <c r="I433" s="136"/>
      <c r="J433" s="137">
        <f>ROUND(I433*H433,2)</f>
        <v>0</v>
      </c>
      <c r="K433" s="133" t="s">
        <v>19</v>
      </c>
      <c r="L433" s="32"/>
      <c r="M433" s="138" t="s">
        <v>19</v>
      </c>
      <c r="N433" s="139" t="s">
        <v>40</v>
      </c>
      <c r="P433" s="140">
        <f>O433*H433</f>
        <v>0</v>
      </c>
      <c r="Q433" s="140">
        <v>0</v>
      </c>
      <c r="R433" s="140">
        <f>Q433*H433</f>
        <v>0</v>
      </c>
      <c r="S433" s="140">
        <v>0</v>
      </c>
      <c r="T433" s="141">
        <f>S433*H433</f>
        <v>0</v>
      </c>
      <c r="AR433" s="142" t="s">
        <v>158</v>
      </c>
      <c r="AT433" s="142" t="s">
        <v>153</v>
      </c>
      <c r="AU433" s="142" t="s">
        <v>76</v>
      </c>
      <c r="AY433" s="17" t="s">
        <v>150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7" t="s">
        <v>76</v>
      </c>
      <c r="BK433" s="143">
        <f>ROUND(I433*H433,2)</f>
        <v>0</v>
      </c>
      <c r="BL433" s="17" t="s">
        <v>158</v>
      </c>
      <c r="BM433" s="142" t="s">
        <v>1829</v>
      </c>
    </row>
    <row r="434" spans="2:65" s="1" customFormat="1">
      <c r="B434" s="32"/>
      <c r="D434" s="144" t="s">
        <v>160</v>
      </c>
      <c r="F434" s="145" t="s">
        <v>1725</v>
      </c>
      <c r="I434" s="146"/>
      <c r="L434" s="32"/>
      <c r="M434" s="147"/>
      <c r="T434" s="53"/>
      <c r="AT434" s="17" t="s">
        <v>160</v>
      </c>
      <c r="AU434" s="17" t="s">
        <v>76</v>
      </c>
    </row>
    <row r="435" spans="2:65" s="1" customFormat="1">
      <c r="B435" s="32"/>
      <c r="D435" s="144" t="s">
        <v>891</v>
      </c>
      <c r="F435" s="183" t="s">
        <v>1830</v>
      </c>
      <c r="I435" s="146"/>
      <c r="L435" s="32"/>
      <c r="M435" s="147"/>
      <c r="T435" s="53"/>
      <c r="AT435" s="17" t="s">
        <v>891</v>
      </c>
      <c r="AU435" s="17" t="s">
        <v>76</v>
      </c>
    </row>
    <row r="436" spans="2:65" s="1" customFormat="1" ht="16.5" customHeight="1">
      <c r="B436" s="32"/>
      <c r="C436" s="131" t="s">
        <v>1831</v>
      </c>
      <c r="D436" s="131" t="s">
        <v>153</v>
      </c>
      <c r="E436" s="132" t="s">
        <v>1657</v>
      </c>
      <c r="F436" s="133" t="s">
        <v>1655</v>
      </c>
      <c r="G436" s="134" t="s">
        <v>1584</v>
      </c>
      <c r="H436" s="135">
        <v>5</v>
      </c>
      <c r="I436" s="136"/>
      <c r="J436" s="137">
        <f>ROUND(I436*H436,2)</f>
        <v>0</v>
      </c>
      <c r="K436" s="133" t="s">
        <v>19</v>
      </c>
      <c r="L436" s="32"/>
      <c r="M436" s="138" t="s">
        <v>19</v>
      </c>
      <c r="N436" s="139" t="s">
        <v>40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158</v>
      </c>
      <c r="AT436" s="142" t="s">
        <v>153</v>
      </c>
      <c r="AU436" s="142" t="s">
        <v>76</v>
      </c>
      <c r="AY436" s="17" t="s">
        <v>150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7" t="s">
        <v>76</v>
      </c>
      <c r="BK436" s="143">
        <f>ROUND(I436*H436,2)</f>
        <v>0</v>
      </c>
      <c r="BL436" s="17" t="s">
        <v>158</v>
      </c>
      <c r="BM436" s="142" t="s">
        <v>1832</v>
      </c>
    </row>
    <row r="437" spans="2:65" s="1" customFormat="1">
      <c r="B437" s="32"/>
      <c r="D437" s="144" t="s">
        <v>160</v>
      </c>
      <c r="F437" s="145" t="s">
        <v>1655</v>
      </c>
      <c r="I437" s="146"/>
      <c r="L437" s="32"/>
      <c r="M437" s="147"/>
      <c r="T437" s="53"/>
      <c r="AT437" s="17" t="s">
        <v>160</v>
      </c>
      <c r="AU437" s="17" t="s">
        <v>76</v>
      </c>
    </row>
    <row r="438" spans="2:65" s="1" customFormat="1">
      <c r="B438" s="32"/>
      <c r="D438" s="144" t="s">
        <v>891</v>
      </c>
      <c r="F438" s="183" t="s">
        <v>1658</v>
      </c>
      <c r="I438" s="146"/>
      <c r="L438" s="32"/>
      <c r="M438" s="147"/>
      <c r="T438" s="53"/>
      <c r="AT438" s="17" t="s">
        <v>891</v>
      </c>
      <c r="AU438" s="17" t="s">
        <v>76</v>
      </c>
    </row>
    <row r="439" spans="2:65" s="1" customFormat="1" ht="16.5" customHeight="1">
      <c r="B439" s="32"/>
      <c r="C439" s="131" t="s">
        <v>1707</v>
      </c>
      <c r="D439" s="131" t="s">
        <v>153</v>
      </c>
      <c r="E439" s="132" t="s">
        <v>1659</v>
      </c>
      <c r="F439" s="133" t="s">
        <v>1655</v>
      </c>
      <c r="G439" s="134" t="s">
        <v>1584</v>
      </c>
      <c r="H439" s="135">
        <v>2</v>
      </c>
      <c r="I439" s="136"/>
      <c r="J439" s="137">
        <f>ROUND(I439*H439,2)</f>
        <v>0</v>
      </c>
      <c r="K439" s="133" t="s">
        <v>19</v>
      </c>
      <c r="L439" s="32"/>
      <c r="M439" s="138" t="s">
        <v>19</v>
      </c>
      <c r="N439" s="139" t="s">
        <v>40</v>
      </c>
      <c r="P439" s="140">
        <f>O439*H439</f>
        <v>0</v>
      </c>
      <c r="Q439" s="140">
        <v>0</v>
      </c>
      <c r="R439" s="140">
        <f>Q439*H439</f>
        <v>0</v>
      </c>
      <c r="S439" s="140">
        <v>0</v>
      </c>
      <c r="T439" s="141">
        <f>S439*H439</f>
        <v>0</v>
      </c>
      <c r="AR439" s="142" t="s">
        <v>158</v>
      </c>
      <c r="AT439" s="142" t="s">
        <v>153</v>
      </c>
      <c r="AU439" s="142" t="s">
        <v>76</v>
      </c>
      <c r="AY439" s="17" t="s">
        <v>150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7" t="s">
        <v>76</v>
      </c>
      <c r="BK439" s="143">
        <f>ROUND(I439*H439,2)</f>
        <v>0</v>
      </c>
      <c r="BL439" s="17" t="s">
        <v>158</v>
      </c>
      <c r="BM439" s="142" t="s">
        <v>1833</v>
      </c>
    </row>
    <row r="440" spans="2:65" s="1" customFormat="1">
      <c r="B440" s="32"/>
      <c r="D440" s="144" t="s">
        <v>160</v>
      </c>
      <c r="F440" s="145" t="s">
        <v>1655</v>
      </c>
      <c r="I440" s="146"/>
      <c r="L440" s="32"/>
      <c r="M440" s="147"/>
      <c r="T440" s="53"/>
      <c r="AT440" s="17" t="s">
        <v>160</v>
      </c>
      <c r="AU440" s="17" t="s">
        <v>76</v>
      </c>
    </row>
    <row r="441" spans="2:65" s="1" customFormat="1">
      <c r="B441" s="32"/>
      <c r="D441" s="144" t="s">
        <v>891</v>
      </c>
      <c r="F441" s="183" t="s">
        <v>1660</v>
      </c>
      <c r="I441" s="146"/>
      <c r="L441" s="32"/>
      <c r="M441" s="147"/>
      <c r="T441" s="53"/>
      <c r="AT441" s="17" t="s">
        <v>891</v>
      </c>
      <c r="AU441" s="17" t="s">
        <v>76</v>
      </c>
    </row>
    <row r="442" spans="2:65" s="1" customFormat="1" ht="16.5" customHeight="1">
      <c r="B442" s="32"/>
      <c r="C442" s="131" t="s">
        <v>1834</v>
      </c>
      <c r="D442" s="131" t="s">
        <v>153</v>
      </c>
      <c r="E442" s="132" t="s">
        <v>1835</v>
      </c>
      <c r="F442" s="133" t="s">
        <v>1638</v>
      </c>
      <c r="G442" s="134" t="s">
        <v>1584</v>
      </c>
      <c r="H442" s="135">
        <v>1</v>
      </c>
      <c r="I442" s="136"/>
      <c r="J442" s="137">
        <f>ROUND(I442*H442,2)</f>
        <v>0</v>
      </c>
      <c r="K442" s="133" t="s">
        <v>19</v>
      </c>
      <c r="L442" s="32"/>
      <c r="M442" s="138" t="s">
        <v>19</v>
      </c>
      <c r="N442" s="139" t="s">
        <v>40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158</v>
      </c>
      <c r="AT442" s="142" t="s">
        <v>153</v>
      </c>
      <c r="AU442" s="142" t="s">
        <v>76</v>
      </c>
      <c r="AY442" s="17" t="s">
        <v>150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7" t="s">
        <v>76</v>
      </c>
      <c r="BK442" s="143">
        <f>ROUND(I442*H442,2)</f>
        <v>0</v>
      </c>
      <c r="BL442" s="17" t="s">
        <v>158</v>
      </c>
      <c r="BM442" s="142" t="s">
        <v>1836</v>
      </c>
    </row>
    <row r="443" spans="2:65" s="1" customFormat="1">
      <c r="B443" s="32"/>
      <c r="D443" s="144" t="s">
        <v>160</v>
      </c>
      <c r="F443" s="145" t="s">
        <v>1638</v>
      </c>
      <c r="I443" s="146"/>
      <c r="L443" s="32"/>
      <c r="M443" s="147"/>
      <c r="T443" s="53"/>
      <c r="AT443" s="17" t="s">
        <v>160</v>
      </c>
      <c r="AU443" s="17" t="s">
        <v>76</v>
      </c>
    </row>
    <row r="444" spans="2:65" s="1" customFormat="1">
      <c r="B444" s="32"/>
      <c r="D444" s="144" t="s">
        <v>891</v>
      </c>
      <c r="F444" s="183" t="s">
        <v>1625</v>
      </c>
      <c r="I444" s="146"/>
      <c r="L444" s="32"/>
      <c r="M444" s="147"/>
      <c r="T444" s="53"/>
      <c r="AT444" s="17" t="s">
        <v>891</v>
      </c>
      <c r="AU444" s="17" t="s">
        <v>76</v>
      </c>
    </row>
    <row r="445" spans="2:65" s="1" customFormat="1" ht="16.5" customHeight="1">
      <c r="B445" s="32"/>
      <c r="C445" s="131" t="s">
        <v>1708</v>
      </c>
      <c r="D445" s="131" t="s">
        <v>153</v>
      </c>
      <c r="E445" s="132" t="s">
        <v>1837</v>
      </c>
      <c r="F445" s="133" t="s">
        <v>1638</v>
      </c>
      <c r="G445" s="134" t="s">
        <v>1584</v>
      </c>
      <c r="H445" s="135">
        <v>1</v>
      </c>
      <c r="I445" s="136"/>
      <c r="J445" s="137">
        <f>ROUND(I445*H445,2)</f>
        <v>0</v>
      </c>
      <c r="K445" s="133" t="s">
        <v>19</v>
      </c>
      <c r="L445" s="32"/>
      <c r="M445" s="138" t="s">
        <v>19</v>
      </c>
      <c r="N445" s="139" t="s">
        <v>40</v>
      </c>
      <c r="P445" s="140">
        <f>O445*H445</f>
        <v>0</v>
      </c>
      <c r="Q445" s="140">
        <v>0</v>
      </c>
      <c r="R445" s="140">
        <f>Q445*H445</f>
        <v>0</v>
      </c>
      <c r="S445" s="140">
        <v>0</v>
      </c>
      <c r="T445" s="141">
        <f>S445*H445</f>
        <v>0</v>
      </c>
      <c r="AR445" s="142" t="s">
        <v>158</v>
      </c>
      <c r="AT445" s="142" t="s">
        <v>153</v>
      </c>
      <c r="AU445" s="142" t="s">
        <v>76</v>
      </c>
      <c r="AY445" s="17" t="s">
        <v>150</v>
      </c>
      <c r="BE445" s="143">
        <f>IF(N445="základní",J445,0)</f>
        <v>0</v>
      </c>
      <c r="BF445" s="143">
        <f>IF(N445="snížená",J445,0)</f>
        <v>0</v>
      </c>
      <c r="BG445" s="143">
        <f>IF(N445="zákl. přenesená",J445,0)</f>
        <v>0</v>
      </c>
      <c r="BH445" s="143">
        <f>IF(N445="sníž. přenesená",J445,0)</f>
        <v>0</v>
      </c>
      <c r="BI445" s="143">
        <f>IF(N445="nulová",J445,0)</f>
        <v>0</v>
      </c>
      <c r="BJ445" s="17" t="s">
        <v>76</v>
      </c>
      <c r="BK445" s="143">
        <f>ROUND(I445*H445,2)</f>
        <v>0</v>
      </c>
      <c r="BL445" s="17" t="s">
        <v>158</v>
      </c>
      <c r="BM445" s="142" t="s">
        <v>1838</v>
      </c>
    </row>
    <row r="446" spans="2:65" s="1" customFormat="1">
      <c r="B446" s="32"/>
      <c r="D446" s="144" t="s">
        <v>160</v>
      </c>
      <c r="F446" s="145" t="s">
        <v>1638</v>
      </c>
      <c r="I446" s="146"/>
      <c r="L446" s="32"/>
      <c r="M446" s="147"/>
      <c r="T446" s="53"/>
      <c r="AT446" s="17" t="s">
        <v>160</v>
      </c>
      <c r="AU446" s="17" t="s">
        <v>76</v>
      </c>
    </row>
    <row r="447" spans="2:65" s="1" customFormat="1">
      <c r="B447" s="32"/>
      <c r="D447" s="144" t="s">
        <v>891</v>
      </c>
      <c r="F447" s="183" t="s">
        <v>1639</v>
      </c>
      <c r="I447" s="146"/>
      <c r="L447" s="32"/>
      <c r="M447" s="147"/>
      <c r="T447" s="53"/>
      <c r="AT447" s="17" t="s">
        <v>891</v>
      </c>
      <c r="AU447" s="17" t="s">
        <v>76</v>
      </c>
    </row>
    <row r="448" spans="2:65" s="1" customFormat="1" ht="16.5" customHeight="1">
      <c r="B448" s="32"/>
      <c r="C448" s="131" t="s">
        <v>1839</v>
      </c>
      <c r="D448" s="131" t="s">
        <v>153</v>
      </c>
      <c r="E448" s="132" t="s">
        <v>1840</v>
      </c>
      <c r="F448" s="133" t="s">
        <v>1638</v>
      </c>
      <c r="G448" s="134" t="s">
        <v>1584</v>
      </c>
      <c r="H448" s="135">
        <v>1</v>
      </c>
      <c r="I448" s="136"/>
      <c r="J448" s="137">
        <f>ROUND(I448*H448,2)</f>
        <v>0</v>
      </c>
      <c r="K448" s="133" t="s">
        <v>19</v>
      </c>
      <c r="L448" s="32"/>
      <c r="M448" s="138" t="s">
        <v>19</v>
      </c>
      <c r="N448" s="139" t="s">
        <v>40</v>
      </c>
      <c r="P448" s="140">
        <f>O448*H448</f>
        <v>0</v>
      </c>
      <c r="Q448" s="140">
        <v>0</v>
      </c>
      <c r="R448" s="140">
        <f>Q448*H448</f>
        <v>0</v>
      </c>
      <c r="S448" s="140">
        <v>0</v>
      </c>
      <c r="T448" s="141">
        <f>S448*H448</f>
        <v>0</v>
      </c>
      <c r="AR448" s="142" t="s">
        <v>158</v>
      </c>
      <c r="AT448" s="142" t="s">
        <v>153</v>
      </c>
      <c r="AU448" s="142" t="s">
        <v>76</v>
      </c>
      <c r="AY448" s="17" t="s">
        <v>150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7" t="s">
        <v>76</v>
      </c>
      <c r="BK448" s="143">
        <f>ROUND(I448*H448,2)</f>
        <v>0</v>
      </c>
      <c r="BL448" s="17" t="s">
        <v>158</v>
      </c>
      <c r="BM448" s="142" t="s">
        <v>1841</v>
      </c>
    </row>
    <row r="449" spans="2:65" s="1" customFormat="1">
      <c r="B449" s="32"/>
      <c r="D449" s="144" t="s">
        <v>160</v>
      </c>
      <c r="F449" s="145" t="s">
        <v>1638</v>
      </c>
      <c r="I449" s="146"/>
      <c r="L449" s="32"/>
      <c r="M449" s="147"/>
      <c r="T449" s="53"/>
      <c r="AT449" s="17" t="s">
        <v>160</v>
      </c>
      <c r="AU449" s="17" t="s">
        <v>76</v>
      </c>
    </row>
    <row r="450" spans="2:65" s="1" customFormat="1">
      <c r="B450" s="32"/>
      <c r="D450" s="144" t="s">
        <v>891</v>
      </c>
      <c r="F450" s="183" t="s">
        <v>1641</v>
      </c>
      <c r="I450" s="146"/>
      <c r="L450" s="32"/>
      <c r="M450" s="147"/>
      <c r="T450" s="53"/>
      <c r="AT450" s="17" t="s">
        <v>891</v>
      </c>
      <c r="AU450" s="17" t="s">
        <v>76</v>
      </c>
    </row>
    <row r="451" spans="2:65" s="1" customFormat="1" ht="16.5" customHeight="1">
      <c r="B451" s="32"/>
      <c r="C451" s="131" t="s">
        <v>1709</v>
      </c>
      <c r="D451" s="131" t="s">
        <v>153</v>
      </c>
      <c r="E451" s="132" t="s">
        <v>1664</v>
      </c>
      <c r="F451" s="133" t="s">
        <v>1665</v>
      </c>
      <c r="G451" s="134" t="s">
        <v>156</v>
      </c>
      <c r="H451" s="135">
        <v>96.4</v>
      </c>
      <c r="I451" s="136"/>
      <c r="J451" s="137">
        <f>ROUND(I451*H451,2)</f>
        <v>0</v>
      </c>
      <c r="K451" s="133" t="s">
        <v>19</v>
      </c>
      <c r="L451" s="32"/>
      <c r="M451" s="138" t="s">
        <v>19</v>
      </c>
      <c r="N451" s="139" t="s">
        <v>40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158</v>
      </c>
      <c r="AT451" s="142" t="s">
        <v>153</v>
      </c>
      <c r="AU451" s="142" t="s">
        <v>76</v>
      </c>
      <c r="AY451" s="17" t="s">
        <v>150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7" t="s">
        <v>76</v>
      </c>
      <c r="BK451" s="143">
        <f>ROUND(I451*H451,2)</f>
        <v>0</v>
      </c>
      <c r="BL451" s="17" t="s">
        <v>158</v>
      </c>
      <c r="BM451" s="142" t="s">
        <v>1842</v>
      </c>
    </row>
    <row r="452" spans="2:65" s="1" customFormat="1">
      <c r="B452" s="32"/>
      <c r="D452" s="144" t="s">
        <v>160</v>
      </c>
      <c r="F452" s="145" t="s">
        <v>1665</v>
      </c>
      <c r="I452" s="146"/>
      <c r="L452" s="32"/>
      <c r="M452" s="147"/>
      <c r="T452" s="53"/>
      <c r="AT452" s="17" t="s">
        <v>160</v>
      </c>
      <c r="AU452" s="17" t="s">
        <v>76</v>
      </c>
    </row>
    <row r="453" spans="2:65" s="1" customFormat="1">
      <c r="B453" s="32"/>
      <c r="D453" s="144" t="s">
        <v>891</v>
      </c>
      <c r="F453" s="183" t="s">
        <v>1666</v>
      </c>
      <c r="I453" s="146"/>
      <c r="L453" s="32"/>
      <c r="M453" s="147"/>
      <c r="T453" s="53"/>
      <c r="AT453" s="17" t="s">
        <v>891</v>
      </c>
      <c r="AU453" s="17" t="s">
        <v>76</v>
      </c>
    </row>
    <row r="454" spans="2:65" s="1" customFormat="1" ht="16.5" customHeight="1">
      <c r="B454" s="32"/>
      <c r="C454" s="131" t="s">
        <v>1843</v>
      </c>
      <c r="D454" s="131" t="s">
        <v>153</v>
      </c>
      <c r="E454" s="132" t="s">
        <v>1667</v>
      </c>
      <c r="F454" s="133" t="s">
        <v>1665</v>
      </c>
      <c r="G454" s="134" t="s">
        <v>156</v>
      </c>
      <c r="H454" s="135">
        <v>16.2</v>
      </c>
      <c r="I454" s="136"/>
      <c r="J454" s="137">
        <f>ROUND(I454*H454,2)</f>
        <v>0</v>
      </c>
      <c r="K454" s="133" t="s">
        <v>19</v>
      </c>
      <c r="L454" s="32"/>
      <c r="M454" s="138" t="s">
        <v>19</v>
      </c>
      <c r="N454" s="139" t="s">
        <v>40</v>
      </c>
      <c r="P454" s="140">
        <f>O454*H454</f>
        <v>0</v>
      </c>
      <c r="Q454" s="140">
        <v>0</v>
      </c>
      <c r="R454" s="140">
        <f>Q454*H454</f>
        <v>0</v>
      </c>
      <c r="S454" s="140">
        <v>0</v>
      </c>
      <c r="T454" s="141">
        <f>S454*H454</f>
        <v>0</v>
      </c>
      <c r="AR454" s="142" t="s">
        <v>158</v>
      </c>
      <c r="AT454" s="142" t="s">
        <v>153</v>
      </c>
      <c r="AU454" s="142" t="s">
        <v>76</v>
      </c>
      <c r="AY454" s="17" t="s">
        <v>150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7" t="s">
        <v>76</v>
      </c>
      <c r="BK454" s="143">
        <f>ROUND(I454*H454,2)</f>
        <v>0</v>
      </c>
      <c r="BL454" s="17" t="s">
        <v>158</v>
      </c>
      <c r="BM454" s="142" t="s">
        <v>1844</v>
      </c>
    </row>
    <row r="455" spans="2:65" s="1" customFormat="1">
      <c r="B455" s="32"/>
      <c r="D455" s="144" t="s">
        <v>160</v>
      </c>
      <c r="F455" s="145" t="s">
        <v>1665</v>
      </c>
      <c r="I455" s="146"/>
      <c r="L455" s="32"/>
      <c r="M455" s="147"/>
      <c r="T455" s="53"/>
      <c r="AT455" s="17" t="s">
        <v>160</v>
      </c>
      <c r="AU455" s="17" t="s">
        <v>76</v>
      </c>
    </row>
    <row r="456" spans="2:65" s="1" customFormat="1">
      <c r="B456" s="32"/>
      <c r="D456" s="144" t="s">
        <v>891</v>
      </c>
      <c r="F456" s="183" t="s">
        <v>1668</v>
      </c>
      <c r="I456" s="146"/>
      <c r="L456" s="32"/>
      <c r="M456" s="147"/>
      <c r="T456" s="53"/>
      <c r="AT456" s="17" t="s">
        <v>891</v>
      </c>
      <c r="AU456" s="17" t="s">
        <v>76</v>
      </c>
    </row>
    <row r="457" spans="2:65" s="1" customFormat="1" ht="16.5" customHeight="1">
      <c r="B457" s="32"/>
      <c r="C457" s="131" t="s">
        <v>1513</v>
      </c>
      <c r="D457" s="131" t="s">
        <v>153</v>
      </c>
      <c r="E457" s="132" t="s">
        <v>1671</v>
      </c>
      <c r="F457" s="133" t="s">
        <v>1672</v>
      </c>
      <c r="G457" s="134" t="s">
        <v>156</v>
      </c>
      <c r="H457" s="135">
        <v>26.2</v>
      </c>
      <c r="I457" s="136"/>
      <c r="J457" s="137">
        <f>ROUND(I457*H457,2)</f>
        <v>0</v>
      </c>
      <c r="K457" s="133" t="s">
        <v>19</v>
      </c>
      <c r="L457" s="32"/>
      <c r="M457" s="138" t="s">
        <v>19</v>
      </c>
      <c r="N457" s="139" t="s">
        <v>40</v>
      </c>
      <c r="P457" s="140">
        <f>O457*H457</f>
        <v>0</v>
      </c>
      <c r="Q457" s="140">
        <v>0</v>
      </c>
      <c r="R457" s="140">
        <f>Q457*H457</f>
        <v>0</v>
      </c>
      <c r="S457" s="140">
        <v>0</v>
      </c>
      <c r="T457" s="141">
        <f>S457*H457</f>
        <v>0</v>
      </c>
      <c r="AR457" s="142" t="s">
        <v>158</v>
      </c>
      <c r="AT457" s="142" t="s">
        <v>153</v>
      </c>
      <c r="AU457" s="142" t="s">
        <v>76</v>
      </c>
      <c r="AY457" s="17" t="s">
        <v>150</v>
      </c>
      <c r="BE457" s="143">
        <f>IF(N457="základní",J457,0)</f>
        <v>0</v>
      </c>
      <c r="BF457" s="143">
        <f>IF(N457="snížená",J457,0)</f>
        <v>0</v>
      </c>
      <c r="BG457" s="143">
        <f>IF(N457="zákl. přenesená",J457,0)</f>
        <v>0</v>
      </c>
      <c r="BH457" s="143">
        <f>IF(N457="sníž. přenesená",J457,0)</f>
        <v>0</v>
      </c>
      <c r="BI457" s="143">
        <f>IF(N457="nulová",J457,0)</f>
        <v>0</v>
      </c>
      <c r="BJ457" s="17" t="s">
        <v>76</v>
      </c>
      <c r="BK457" s="143">
        <f>ROUND(I457*H457,2)</f>
        <v>0</v>
      </c>
      <c r="BL457" s="17" t="s">
        <v>158</v>
      </c>
      <c r="BM457" s="142" t="s">
        <v>1845</v>
      </c>
    </row>
    <row r="458" spans="2:65" s="1" customFormat="1">
      <c r="B458" s="32"/>
      <c r="D458" s="144" t="s">
        <v>160</v>
      </c>
      <c r="F458" s="145" t="s">
        <v>1672</v>
      </c>
      <c r="I458" s="146"/>
      <c r="L458" s="32"/>
      <c r="M458" s="147"/>
      <c r="T458" s="53"/>
      <c r="AT458" s="17" t="s">
        <v>160</v>
      </c>
      <c r="AU458" s="17" t="s">
        <v>76</v>
      </c>
    </row>
    <row r="459" spans="2:65" s="1" customFormat="1">
      <c r="B459" s="32"/>
      <c r="D459" s="144" t="s">
        <v>891</v>
      </c>
      <c r="F459" s="183" t="s">
        <v>1666</v>
      </c>
      <c r="I459" s="146"/>
      <c r="L459" s="32"/>
      <c r="M459" s="147"/>
      <c r="T459" s="53"/>
      <c r="AT459" s="17" t="s">
        <v>891</v>
      </c>
      <c r="AU459" s="17" t="s">
        <v>76</v>
      </c>
    </row>
    <row r="460" spans="2:65" s="1" customFormat="1" ht="16.5" customHeight="1">
      <c r="B460" s="32"/>
      <c r="C460" s="131" t="s">
        <v>1846</v>
      </c>
      <c r="D460" s="131" t="s">
        <v>153</v>
      </c>
      <c r="E460" s="132" t="s">
        <v>1737</v>
      </c>
      <c r="F460" s="133" t="s">
        <v>1672</v>
      </c>
      <c r="G460" s="134" t="s">
        <v>156</v>
      </c>
      <c r="H460" s="135">
        <v>4.9000000000000004</v>
      </c>
      <c r="I460" s="136"/>
      <c r="J460" s="137">
        <f>ROUND(I460*H460,2)</f>
        <v>0</v>
      </c>
      <c r="K460" s="133" t="s">
        <v>19</v>
      </c>
      <c r="L460" s="32"/>
      <c r="M460" s="138" t="s">
        <v>19</v>
      </c>
      <c r="N460" s="139" t="s">
        <v>40</v>
      </c>
      <c r="P460" s="140">
        <f>O460*H460</f>
        <v>0</v>
      </c>
      <c r="Q460" s="140">
        <v>0</v>
      </c>
      <c r="R460" s="140">
        <f>Q460*H460</f>
        <v>0</v>
      </c>
      <c r="S460" s="140">
        <v>0</v>
      </c>
      <c r="T460" s="141">
        <f>S460*H460</f>
        <v>0</v>
      </c>
      <c r="AR460" s="142" t="s">
        <v>158</v>
      </c>
      <c r="AT460" s="142" t="s">
        <v>153</v>
      </c>
      <c r="AU460" s="142" t="s">
        <v>76</v>
      </c>
      <c r="AY460" s="17" t="s">
        <v>150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7" t="s">
        <v>76</v>
      </c>
      <c r="BK460" s="143">
        <f>ROUND(I460*H460,2)</f>
        <v>0</v>
      </c>
      <c r="BL460" s="17" t="s">
        <v>158</v>
      </c>
      <c r="BM460" s="142" t="s">
        <v>1847</v>
      </c>
    </row>
    <row r="461" spans="2:65" s="1" customFormat="1">
      <c r="B461" s="32"/>
      <c r="D461" s="144" t="s">
        <v>160</v>
      </c>
      <c r="F461" s="145" t="s">
        <v>1672</v>
      </c>
      <c r="I461" s="146"/>
      <c r="L461" s="32"/>
      <c r="M461" s="147"/>
      <c r="T461" s="53"/>
      <c r="AT461" s="17" t="s">
        <v>160</v>
      </c>
      <c r="AU461" s="17" t="s">
        <v>76</v>
      </c>
    </row>
    <row r="462" spans="2:65" s="1" customFormat="1">
      <c r="B462" s="32"/>
      <c r="D462" s="144" t="s">
        <v>891</v>
      </c>
      <c r="F462" s="183" t="s">
        <v>1668</v>
      </c>
      <c r="I462" s="146"/>
      <c r="L462" s="32"/>
      <c r="M462" s="147"/>
      <c r="T462" s="53"/>
      <c r="AT462" s="17" t="s">
        <v>891</v>
      </c>
      <c r="AU462" s="17" t="s">
        <v>76</v>
      </c>
    </row>
    <row r="463" spans="2:65" s="11" customFormat="1" ht="25.9" customHeight="1">
      <c r="B463" s="119"/>
      <c r="D463" s="120" t="s">
        <v>68</v>
      </c>
      <c r="E463" s="121" t="s">
        <v>1848</v>
      </c>
      <c r="F463" s="121" t="s">
        <v>1849</v>
      </c>
      <c r="I463" s="122"/>
      <c r="J463" s="123">
        <f>BK463</f>
        <v>0</v>
      </c>
      <c r="L463" s="119"/>
      <c r="M463" s="124"/>
      <c r="P463" s="125">
        <f>SUM(P464:P519)</f>
        <v>0</v>
      </c>
      <c r="R463" s="125">
        <f>SUM(R464:R519)</f>
        <v>0</v>
      </c>
      <c r="T463" s="126">
        <f>SUM(T464:T519)</f>
        <v>0</v>
      </c>
      <c r="AR463" s="120" t="s">
        <v>76</v>
      </c>
      <c r="AT463" s="127" t="s">
        <v>68</v>
      </c>
      <c r="AU463" s="127" t="s">
        <v>69</v>
      </c>
      <c r="AY463" s="120" t="s">
        <v>150</v>
      </c>
      <c r="BK463" s="128">
        <f>SUM(BK464:BK519)</f>
        <v>0</v>
      </c>
    </row>
    <row r="464" spans="2:65" s="1" customFormat="1" ht="16.5" customHeight="1">
      <c r="B464" s="32"/>
      <c r="C464" s="131" t="s">
        <v>1711</v>
      </c>
      <c r="D464" s="131" t="s">
        <v>153</v>
      </c>
      <c r="E464" s="132" t="s">
        <v>1850</v>
      </c>
      <c r="F464" s="133" t="s">
        <v>1851</v>
      </c>
      <c r="G464" s="134" t="s">
        <v>1584</v>
      </c>
      <c r="H464" s="135">
        <v>1</v>
      </c>
      <c r="I464" s="136"/>
      <c r="J464" s="137">
        <f>ROUND(I464*H464,2)</f>
        <v>0</v>
      </c>
      <c r="K464" s="133" t="s">
        <v>19</v>
      </c>
      <c r="L464" s="32"/>
      <c r="M464" s="138" t="s">
        <v>19</v>
      </c>
      <c r="N464" s="139" t="s">
        <v>40</v>
      </c>
      <c r="P464" s="140">
        <f>O464*H464</f>
        <v>0</v>
      </c>
      <c r="Q464" s="140">
        <v>0</v>
      </c>
      <c r="R464" s="140">
        <f>Q464*H464</f>
        <v>0</v>
      </c>
      <c r="S464" s="140">
        <v>0</v>
      </c>
      <c r="T464" s="141">
        <f>S464*H464</f>
        <v>0</v>
      </c>
      <c r="AR464" s="142" t="s">
        <v>158</v>
      </c>
      <c r="AT464" s="142" t="s">
        <v>153</v>
      </c>
      <c r="AU464" s="142" t="s">
        <v>76</v>
      </c>
      <c r="AY464" s="17" t="s">
        <v>150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7" t="s">
        <v>76</v>
      </c>
      <c r="BK464" s="143">
        <f>ROUND(I464*H464,2)</f>
        <v>0</v>
      </c>
      <c r="BL464" s="17" t="s">
        <v>158</v>
      </c>
      <c r="BM464" s="142" t="s">
        <v>1852</v>
      </c>
    </row>
    <row r="465" spans="2:65" s="1" customFormat="1">
      <c r="B465" s="32"/>
      <c r="D465" s="144" t="s">
        <v>160</v>
      </c>
      <c r="F465" s="145" t="s">
        <v>1851</v>
      </c>
      <c r="I465" s="146"/>
      <c r="L465" s="32"/>
      <c r="M465" s="147"/>
      <c r="T465" s="53"/>
      <c r="AT465" s="17" t="s">
        <v>160</v>
      </c>
      <c r="AU465" s="17" t="s">
        <v>76</v>
      </c>
    </row>
    <row r="466" spans="2:65" s="1" customFormat="1">
      <c r="B466" s="32"/>
      <c r="D466" s="144" t="s">
        <v>891</v>
      </c>
      <c r="F466" s="183" t="s">
        <v>1853</v>
      </c>
      <c r="I466" s="146"/>
      <c r="L466" s="32"/>
      <c r="M466" s="147"/>
      <c r="T466" s="53"/>
      <c r="AT466" s="17" t="s">
        <v>891</v>
      </c>
      <c r="AU466" s="17" t="s">
        <v>76</v>
      </c>
    </row>
    <row r="467" spans="2:65" s="1" customFormat="1" ht="16.5" customHeight="1">
      <c r="B467" s="32"/>
      <c r="C467" s="131" t="s">
        <v>1854</v>
      </c>
      <c r="D467" s="131" t="s">
        <v>153</v>
      </c>
      <c r="E467" s="132" t="s">
        <v>1590</v>
      </c>
      <c r="F467" s="133" t="s">
        <v>1591</v>
      </c>
      <c r="G467" s="134" t="s">
        <v>156</v>
      </c>
      <c r="H467" s="135">
        <v>5.2</v>
      </c>
      <c r="I467" s="136"/>
      <c r="J467" s="137">
        <f>ROUND(I467*H467,2)</f>
        <v>0</v>
      </c>
      <c r="K467" s="133" t="s">
        <v>19</v>
      </c>
      <c r="L467" s="32"/>
      <c r="M467" s="138" t="s">
        <v>19</v>
      </c>
      <c r="N467" s="139" t="s">
        <v>40</v>
      </c>
      <c r="P467" s="140">
        <f>O467*H467</f>
        <v>0</v>
      </c>
      <c r="Q467" s="140">
        <v>0</v>
      </c>
      <c r="R467" s="140">
        <f>Q467*H467</f>
        <v>0</v>
      </c>
      <c r="S467" s="140">
        <v>0</v>
      </c>
      <c r="T467" s="141">
        <f>S467*H467</f>
        <v>0</v>
      </c>
      <c r="AR467" s="142" t="s">
        <v>158</v>
      </c>
      <c r="AT467" s="142" t="s">
        <v>153</v>
      </c>
      <c r="AU467" s="142" t="s">
        <v>76</v>
      </c>
      <c r="AY467" s="17" t="s">
        <v>150</v>
      </c>
      <c r="BE467" s="143">
        <f>IF(N467="základní",J467,0)</f>
        <v>0</v>
      </c>
      <c r="BF467" s="143">
        <f>IF(N467="snížená",J467,0)</f>
        <v>0</v>
      </c>
      <c r="BG467" s="143">
        <f>IF(N467="zákl. přenesená",J467,0)</f>
        <v>0</v>
      </c>
      <c r="BH467" s="143">
        <f>IF(N467="sníž. přenesená",J467,0)</f>
        <v>0</v>
      </c>
      <c r="BI467" s="143">
        <f>IF(N467="nulová",J467,0)</f>
        <v>0</v>
      </c>
      <c r="BJ467" s="17" t="s">
        <v>76</v>
      </c>
      <c r="BK467" s="143">
        <f>ROUND(I467*H467,2)</f>
        <v>0</v>
      </c>
      <c r="BL467" s="17" t="s">
        <v>158</v>
      </c>
      <c r="BM467" s="142" t="s">
        <v>1855</v>
      </c>
    </row>
    <row r="468" spans="2:65" s="1" customFormat="1">
      <c r="B468" s="32"/>
      <c r="D468" s="144" t="s">
        <v>160</v>
      </c>
      <c r="F468" s="145" t="s">
        <v>1591</v>
      </c>
      <c r="I468" s="146"/>
      <c r="L468" s="32"/>
      <c r="M468" s="147"/>
      <c r="T468" s="53"/>
      <c r="AT468" s="17" t="s">
        <v>160</v>
      </c>
      <c r="AU468" s="17" t="s">
        <v>76</v>
      </c>
    </row>
    <row r="469" spans="2:65" s="1" customFormat="1" ht="16.5" customHeight="1">
      <c r="B469" s="32"/>
      <c r="C469" s="131" t="s">
        <v>1714</v>
      </c>
      <c r="D469" s="131" t="s">
        <v>153</v>
      </c>
      <c r="E469" s="132" t="s">
        <v>1592</v>
      </c>
      <c r="F469" s="133" t="s">
        <v>1593</v>
      </c>
      <c r="G469" s="134" t="s">
        <v>156</v>
      </c>
      <c r="H469" s="135">
        <v>7.7</v>
      </c>
      <c r="I469" s="136"/>
      <c r="J469" s="137">
        <f>ROUND(I469*H469,2)</f>
        <v>0</v>
      </c>
      <c r="K469" s="133" t="s">
        <v>19</v>
      </c>
      <c r="L469" s="32"/>
      <c r="M469" s="138" t="s">
        <v>19</v>
      </c>
      <c r="N469" s="139" t="s">
        <v>40</v>
      </c>
      <c r="P469" s="140">
        <f>O469*H469</f>
        <v>0</v>
      </c>
      <c r="Q469" s="140">
        <v>0</v>
      </c>
      <c r="R469" s="140">
        <f>Q469*H469</f>
        <v>0</v>
      </c>
      <c r="S469" s="140">
        <v>0</v>
      </c>
      <c r="T469" s="141">
        <f>S469*H469</f>
        <v>0</v>
      </c>
      <c r="AR469" s="142" t="s">
        <v>158</v>
      </c>
      <c r="AT469" s="142" t="s">
        <v>153</v>
      </c>
      <c r="AU469" s="142" t="s">
        <v>76</v>
      </c>
      <c r="AY469" s="17" t="s">
        <v>150</v>
      </c>
      <c r="BE469" s="143">
        <f>IF(N469="základní",J469,0)</f>
        <v>0</v>
      </c>
      <c r="BF469" s="143">
        <f>IF(N469="snížená",J469,0)</f>
        <v>0</v>
      </c>
      <c r="BG469" s="143">
        <f>IF(N469="zákl. přenesená",J469,0)</f>
        <v>0</v>
      </c>
      <c r="BH469" s="143">
        <f>IF(N469="sníž. přenesená",J469,0)</f>
        <v>0</v>
      </c>
      <c r="BI469" s="143">
        <f>IF(N469="nulová",J469,0)</f>
        <v>0</v>
      </c>
      <c r="BJ469" s="17" t="s">
        <v>76</v>
      </c>
      <c r="BK469" s="143">
        <f>ROUND(I469*H469,2)</f>
        <v>0</v>
      </c>
      <c r="BL469" s="17" t="s">
        <v>158</v>
      </c>
      <c r="BM469" s="142" t="s">
        <v>1518</v>
      </c>
    </row>
    <row r="470" spans="2:65" s="1" customFormat="1">
      <c r="B470" s="32"/>
      <c r="D470" s="144" t="s">
        <v>160</v>
      </c>
      <c r="F470" s="145" t="s">
        <v>1593</v>
      </c>
      <c r="I470" s="146"/>
      <c r="L470" s="32"/>
      <c r="M470" s="147"/>
      <c r="T470" s="53"/>
      <c r="AT470" s="17" t="s">
        <v>160</v>
      </c>
      <c r="AU470" s="17" t="s">
        <v>76</v>
      </c>
    </row>
    <row r="471" spans="2:65" s="1" customFormat="1">
      <c r="B471" s="32"/>
      <c r="D471" s="144" t="s">
        <v>891</v>
      </c>
      <c r="F471" s="183" t="s">
        <v>1594</v>
      </c>
      <c r="I471" s="146"/>
      <c r="L471" s="32"/>
      <c r="M471" s="147"/>
      <c r="T471" s="53"/>
      <c r="AT471" s="17" t="s">
        <v>891</v>
      </c>
      <c r="AU471" s="17" t="s">
        <v>76</v>
      </c>
    </row>
    <row r="472" spans="2:65" s="1" customFormat="1" ht="16.5" customHeight="1">
      <c r="B472" s="32"/>
      <c r="C472" s="131" t="s">
        <v>1856</v>
      </c>
      <c r="D472" s="131" t="s">
        <v>153</v>
      </c>
      <c r="E472" s="132" t="s">
        <v>1598</v>
      </c>
      <c r="F472" s="133" t="s">
        <v>1596</v>
      </c>
      <c r="G472" s="134" t="s">
        <v>412</v>
      </c>
      <c r="H472" s="135">
        <v>2</v>
      </c>
      <c r="I472" s="136"/>
      <c r="J472" s="137">
        <f>ROUND(I472*H472,2)</f>
        <v>0</v>
      </c>
      <c r="K472" s="133" t="s">
        <v>19</v>
      </c>
      <c r="L472" s="32"/>
      <c r="M472" s="138" t="s">
        <v>19</v>
      </c>
      <c r="N472" s="139" t="s">
        <v>40</v>
      </c>
      <c r="P472" s="140">
        <f>O472*H472</f>
        <v>0</v>
      </c>
      <c r="Q472" s="140">
        <v>0</v>
      </c>
      <c r="R472" s="140">
        <f>Q472*H472</f>
        <v>0</v>
      </c>
      <c r="S472" s="140">
        <v>0</v>
      </c>
      <c r="T472" s="141">
        <f>S472*H472</f>
        <v>0</v>
      </c>
      <c r="AR472" s="142" t="s">
        <v>158</v>
      </c>
      <c r="AT472" s="142" t="s">
        <v>153</v>
      </c>
      <c r="AU472" s="142" t="s">
        <v>76</v>
      </c>
      <c r="AY472" s="17" t="s">
        <v>150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7" t="s">
        <v>76</v>
      </c>
      <c r="BK472" s="143">
        <f>ROUND(I472*H472,2)</f>
        <v>0</v>
      </c>
      <c r="BL472" s="17" t="s">
        <v>158</v>
      </c>
      <c r="BM472" s="142" t="s">
        <v>1857</v>
      </c>
    </row>
    <row r="473" spans="2:65" s="1" customFormat="1">
      <c r="B473" s="32"/>
      <c r="D473" s="144" t="s">
        <v>160</v>
      </c>
      <c r="F473" s="145" t="s">
        <v>1596</v>
      </c>
      <c r="I473" s="146"/>
      <c r="L473" s="32"/>
      <c r="M473" s="147"/>
      <c r="T473" s="53"/>
      <c r="AT473" s="17" t="s">
        <v>160</v>
      </c>
      <c r="AU473" s="17" t="s">
        <v>76</v>
      </c>
    </row>
    <row r="474" spans="2:65" s="1" customFormat="1">
      <c r="B474" s="32"/>
      <c r="D474" s="144" t="s">
        <v>891</v>
      </c>
      <c r="F474" s="183" t="s">
        <v>1599</v>
      </c>
      <c r="I474" s="146"/>
      <c r="L474" s="32"/>
      <c r="M474" s="147"/>
      <c r="T474" s="53"/>
      <c r="AT474" s="17" t="s">
        <v>891</v>
      </c>
      <c r="AU474" s="17" t="s">
        <v>76</v>
      </c>
    </row>
    <row r="475" spans="2:65" s="1" customFormat="1" ht="16.5" customHeight="1">
      <c r="B475" s="32"/>
      <c r="C475" s="131" t="s">
        <v>1716</v>
      </c>
      <c r="D475" s="131" t="s">
        <v>153</v>
      </c>
      <c r="E475" s="132" t="s">
        <v>1602</v>
      </c>
      <c r="F475" s="133" t="s">
        <v>1596</v>
      </c>
      <c r="G475" s="134" t="s">
        <v>412</v>
      </c>
      <c r="H475" s="135">
        <v>3.5</v>
      </c>
      <c r="I475" s="136"/>
      <c r="J475" s="137">
        <f>ROUND(I475*H475,2)</f>
        <v>0</v>
      </c>
      <c r="K475" s="133" t="s">
        <v>19</v>
      </c>
      <c r="L475" s="32"/>
      <c r="M475" s="138" t="s">
        <v>19</v>
      </c>
      <c r="N475" s="139" t="s">
        <v>40</v>
      </c>
      <c r="P475" s="140">
        <f>O475*H475</f>
        <v>0</v>
      </c>
      <c r="Q475" s="140">
        <v>0</v>
      </c>
      <c r="R475" s="140">
        <f>Q475*H475</f>
        <v>0</v>
      </c>
      <c r="S475" s="140">
        <v>0</v>
      </c>
      <c r="T475" s="141">
        <f>S475*H475</f>
        <v>0</v>
      </c>
      <c r="AR475" s="142" t="s">
        <v>158</v>
      </c>
      <c r="AT475" s="142" t="s">
        <v>153</v>
      </c>
      <c r="AU475" s="142" t="s">
        <v>76</v>
      </c>
      <c r="AY475" s="17" t="s">
        <v>150</v>
      </c>
      <c r="BE475" s="143">
        <f>IF(N475="základní",J475,0)</f>
        <v>0</v>
      </c>
      <c r="BF475" s="143">
        <f>IF(N475="snížená",J475,0)</f>
        <v>0</v>
      </c>
      <c r="BG475" s="143">
        <f>IF(N475="zákl. přenesená",J475,0)</f>
        <v>0</v>
      </c>
      <c r="BH475" s="143">
        <f>IF(N475="sníž. přenesená",J475,0)</f>
        <v>0</v>
      </c>
      <c r="BI475" s="143">
        <f>IF(N475="nulová",J475,0)</f>
        <v>0</v>
      </c>
      <c r="BJ475" s="17" t="s">
        <v>76</v>
      </c>
      <c r="BK475" s="143">
        <f>ROUND(I475*H475,2)</f>
        <v>0</v>
      </c>
      <c r="BL475" s="17" t="s">
        <v>158</v>
      </c>
      <c r="BM475" s="142" t="s">
        <v>1858</v>
      </c>
    </row>
    <row r="476" spans="2:65" s="1" customFormat="1">
      <c r="B476" s="32"/>
      <c r="D476" s="144" t="s">
        <v>160</v>
      </c>
      <c r="F476" s="145" t="s">
        <v>1596</v>
      </c>
      <c r="I476" s="146"/>
      <c r="L476" s="32"/>
      <c r="M476" s="147"/>
      <c r="T476" s="53"/>
      <c r="AT476" s="17" t="s">
        <v>160</v>
      </c>
      <c r="AU476" s="17" t="s">
        <v>76</v>
      </c>
    </row>
    <row r="477" spans="2:65" s="1" customFormat="1">
      <c r="B477" s="32"/>
      <c r="D477" s="144" t="s">
        <v>891</v>
      </c>
      <c r="F477" s="183" t="s">
        <v>1603</v>
      </c>
      <c r="I477" s="146"/>
      <c r="L477" s="32"/>
      <c r="M477" s="147"/>
      <c r="T477" s="53"/>
      <c r="AT477" s="17" t="s">
        <v>891</v>
      </c>
      <c r="AU477" s="17" t="s">
        <v>76</v>
      </c>
    </row>
    <row r="478" spans="2:65" s="1" customFormat="1" ht="16.5" customHeight="1">
      <c r="B478" s="32"/>
      <c r="C478" s="131" t="s">
        <v>1859</v>
      </c>
      <c r="D478" s="131" t="s">
        <v>153</v>
      </c>
      <c r="E478" s="132" t="s">
        <v>1760</v>
      </c>
      <c r="F478" s="133" t="s">
        <v>1596</v>
      </c>
      <c r="G478" s="134" t="s">
        <v>412</v>
      </c>
      <c r="H478" s="135">
        <v>78.099999999999994</v>
      </c>
      <c r="I478" s="136"/>
      <c r="J478" s="137">
        <f>ROUND(I478*H478,2)</f>
        <v>0</v>
      </c>
      <c r="K478" s="133" t="s">
        <v>19</v>
      </c>
      <c r="L478" s="32"/>
      <c r="M478" s="138" t="s">
        <v>19</v>
      </c>
      <c r="N478" s="139" t="s">
        <v>40</v>
      </c>
      <c r="P478" s="140">
        <f>O478*H478</f>
        <v>0</v>
      </c>
      <c r="Q478" s="140">
        <v>0</v>
      </c>
      <c r="R478" s="140">
        <f>Q478*H478</f>
        <v>0</v>
      </c>
      <c r="S478" s="140">
        <v>0</v>
      </c>
      <c r="T478" s="141">
        <f>S478*H478</f>
        <v>0</v>
      </c>
      <c r="AR478" s="142" t="s">
        <v>158</v>
      </c>
      <c r="AT478" s="142" t="s">
        <v>153</v>
      </c>
      <c r="AU478" s="142" t="s">
        <v>76</v>
      </c>
      <c r="AY478" s="17" t="s">
        <v>150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7" t="s">
        <v>76</v>
      </c>
      <c r="BK478" s="143">
        <f>ROUND(I478*H478,2)</f>
        <v>0</v>
      </c>
      <c r="BL478" s="17" t="s">
        <v>158</v>
      </c>
      <c r="BM478" s="142" t="s">
        <v>1860</v>
      </c>
    </row>
    <row r="479" spans="2:65" s="1" customFormat="1">
      <c r="B479" s="32"/>
      <c r="D479" s="144" t="s">
        <v>160</v>
      </c>
      <c r="F479" s="145" t="s">
        <v>1596</v>
      </c>
      <c r="I479" s="146"/>
      <c r="L479" s="32"/>
      <c r="M479" s="147"/>
      <c r="T479" s="53"/>
      <c r="AT479" s="17" t="s">
        <v>160</v>
      </c>
      <c r="AU479" s="17" t="s">
        <v>76</v>
      </c>
    </row>
    <row r="480" spans="2:65" s="1" customFormat="1">
      <c r="B480" s="32"/>
      <c r="D480" s="144" t="s">
        <v>891</v>
      </c>
      <c r="F480" s="183" t="s">
        <v>1605</v>
      </c>
      <c r="I480" s="146"/>
      <c r="L480" s="32"/>
      <c r="M480" s="147"/>
      <c r="T480" s="53"/>
      <c r="AT480" s="17" t="s">
        <v>891</v>
      </c>
      <c r="AU480" s="17" t="s">
        <v>76</v>
      </c>
    </row>
    <row r="481" spans="2:65" s="1" customFormat="1" ht="16.5" customHeight="1">
      <c r="B481" s="32"/>
      <c r="C481" s="131" t="s">
        <v>1719</v>
      </c>
      <c r="D481" s="131" t="s">
        <v>153</v>
      </c>
      <c r="E481" s="132" t="s">
        <v>1606</v>
      </c>
      <c r="F481" s="133" t="s">
        <v>1607</v>
      </c>
      <c r="G481" s="134" t="s">
        <v>412</v>
      </c>
      <c r="H481" s="135">
        <v>0.6</v>
      </c>
      <c r="I481" s="136"/>
      <c r="J481" s="137">
        <f>ROUND(I481*H481,2)</f>
        <v>0</v>
      </c>
      <c r="K481" s="133" t="s">
        <v>19</v>
      </c>
      <c r="L481" s="32"/>
      <c r="M481" s="138" t="s">
        <v>19</v>
      </c>
      <c r="N481" s="139" t="s">
        <v>40</v>
      </c>
      <c r="P481" s="140">
        <f>O481*H481</f>
        <v>0</v>
      </c>
      <c r="Q481" s="140">
        <v>0</v>
      </c>
      <c r="R481" s="140">
        <f>Q481*H481</f>
        <v>0</v>
      </c>
      <c r="S481" s="140">
        <v>0</v>
      </c>
      <c r="T481" s="141">
        <f>S481*H481</f>
        <v>0</v>
      </c>
      <c r="AR481" s="142" t="s">
        <v>158</v>
      </c>
      <c r="AT481" s="142" t="s">
        <v>153</v>
      </c>
      <c r="AU481" s="142" t="s">
        <v>76</v>
      </c>
      <c r="AY481" s="17" t="s">
        <v>150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7" t="s">
        <v>76</v>
      </c>
      <c r="BK481" s="143">
        <f>ROUND(I481*H481,2)</f>
        <v>0</v>
      </c>
      <c r="BL481" s="17" t="s">
        <v>158</v>
      </c>
      <c r="BM481" s="142" t="s">
        <v>1861</v>
      </c>
    </row>
    <row r="482" spans="2:65" s="1" customFormat="1">
      <c r="B482" s="32"/>
      <c r="D482" s="144" t="s">
        <v>160</v>
      </c>
      <c r="F482" s="145" t="s">
        <v>1607</v>
      </c>
      <c r="I482" s="146"/>
      <c r="L482" s="32"/>
      <c r="M482" s="147"/>
      <c r="T482" s="53"/>
      <c r="AT482" s="17" t="s">
        <v>160</v>
      </c>
      <c r="AU482" s="17" t="s">
        <v>76</v>
      </c>
    </row>
    <row r="483" spans="2:65" s="1" customFormat="1">
      <c r="B483" s="32"/>
      <c r="D483" s="144" t="s">
        <v>891</v>
      </c>
      <c r="F483" s="183" t="s">
        <v>1597</v>
      </c>
      <c r="I483" s="146"/>
      <c r="L483" s="32"/>
      <c r="M483" s="147"/>
      <c r="T483" s="53"/>
      <c r="AT483" s="17" t="s">
        <v>891</v>
      </c>
      <c r="AU483" s="17" t="s">
        <v>76</v>
      </c>
    </row>
    <row r="484" spans="2:65" s="1" customFormat="1" ht="16.5" customHeight="1">
      <c r="B484" s="32"/>
      <c r="C484" s="131" t="s">
        <v>1862</v>
      </c>
      <c r="D484" s="131" t="s">
        <v>153</v>
      </c>
      <c r="E484" s="132" t="s">
        <v>1608</v>
      </c>
      <c r="F484" s="133" t="s">
        <v>1607</v>
      </c>
      <c r="G484" s="134" t="s">
        <v>412</v>
      </c>
      <c r="H484" s="135">
        <v>1.2</v>
      </c>
      <c r="I484" s="136"/>
      <c r="J484" s="137">
        <f>ROUND(I484*H484,2)</f>
        <v>0</v>
      </c>
      <c r="K484" s="133" t="s">
        <v>19</v>
      </c>
      <c r="L484" s="32"/>
      <c r="M484" s="138" t="s">
        <v>19</v>
      </c>
      <c r="N484" s="139" t="s">
        <v>40</v>
      </c>
      <c r="P484" s="140">
        <f>O484*H484</f>
        <v>0</v>
      </c>
      <c r="Q484" s="140">
        <v>0</v>
      </c>
      <c r="R484" s="140">
        <f>Q484*H484</f>
        <v>0</v>
      </c>
      <c r="S484" s="140">
        <v>0</v>
      </c>
      <c r="T484" s="141">
        <f>S484*H484</f>
        <v>0</v>
      </c>
      <c r="AR484" s="142" t="s">
        <v>158</v>
      </c>
      <c r="AT484" s="142" t="s">
        <v>153</v>
      </c>
      <c r="AU484" s="142" t="s">
        <v>76</v>
      </c>
      <c r="AY484" s="17" t="s">
        <v>150</v>
      </c>
      <c r="BE484" s="143">
        <f>IF(N484="základní",J484,0)</f>
        <v>0</v>
      </c>
      <c r="BF484" s="143">
        <f>IF(N484="snížená",J484,0)</f>
        <v>0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17" t="s">
        <v>76</v>
      </c>
      <c r="BK484" s="143">
        <f>ROUND(I484*H484,2)</f>
        <v>0</v>
      </c>
      <c r="BL484" s="17" t="s">
        <v>158</v>
      </c>
      <c r="BM484" s="142" t="s">
        <v>1863</v>
      </c>
    </row>
    <row r="485" spans="2:65" s="1" customFormat="1">
      <c r="B485" s="32"/>
      <c r="D485" s="144" t="s">
        <v>160</v>
      </c>
      <c r="F485" s="145" t="s">
        <v>1607</v>
      </c>
      <c r="I485" s="146"/>
      <c r="L485" s="32"/>
      <c r="M485" s="147"/>
      <c r="T485" s="53"/>
      <c r="AT485" s="17" t="s">
        <v>160</v>
      </c>
      <c r="AU485" s="17" t="s">
        <v>76</v>
      </c>
    </row>
    <row r="486" spans="2:65" s="1" customFormat="1">
      <c r="B486" s="32"/>
      <c r="D486" s="144" t="s">
        <v>891</v>
      </c>
      <c r="F486" s="183" t="s">
        <v>1599</v>
      </c>
      <c r="I486" s="146"/>
      <c r="L486" s="32"/>
      <c r="M486" s="147"/>
      <c r="T486" s="53"/>
      <c r="AT486" s="17" t="s">
        <v>891</v>
      </c>
      <c r="AU486" s="17" t="s">
        <v>76</v>
      </c>
    </row>
    <row r="487" spans="2:65" s="1" customFormat="1" ht="16.5" customHeight="1">
      <c r="B487" s="32"/>
      <c r="C487" s="131" t="s">
        <v>1721</v>
      </c>
      <c r="D487" s="131" t="s">
        <v>153</v>
      </c>
      <c r="E487" s="132" t="s">
        <v>1610</v>
      </c>
      <c r="F487" s="133" t="s">
        <v>1607</v>
      </c>
      <c r="G487" s="134" t="s">
        <v>412</v>
      </c>
      <c r="H487" s="135">
        <v>1.7</v>
      </c>
      <c r="I487" s="136"/>
      <c r="J487" s="137">
        <f>ROUND(I487*H487,2)</f>
        <v>0</v>
      </c>
      <c r="K487" s="133" t="s">
        <v>19</v>
      </c>
      <c r="L487" s="32"/>
      <c r="M487" s="138" t="s">
        <v>19</v>
      </c>
      <c r="N487" s="139" t="s">
        <v>40</v>
      </c>
      <c r="P487" s="140">
        <f>O487*H487</f>
        <v>0</v>
      </c>
      <c r="Q487" s="140">
        <v>0</v>
      </c>
      <c r="R487" s="140">
        <f>Q487*H487</f>
        <v>0</v>
      </c>
      <c r="S487" s="140">
        <v>0</v>
      </c>
      <c r="T487" s="141">
        <f>S487*H487</f>
        <v>0</v>
      </c>
      <c r="AR487" s="142" t="s">
        <v>158</v>
      </c>
      <c r="AT487" s="142" t="s">
        <v>153</v>
      </c>
      <c r="AU487" s="142" t="s">
        <v>76</v>
      </c>
      <c r="AY487" s="17" t="s">
        <v>150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7" t="s">
        <v>76</v>
      </c>
      <c r="BK487" s="143">
        <f>ROUND(I487*H487,2)</f>
        <v>0</v>
      </c>
      <c r="BL487" s="17" t="s">
        <v>158</v>
      </c>
      <c r="BM487" s="142" t="s">
        <v>1864</v>
      </c>
    </row>
    <row r="488" spans="2:65" s="1" customFormat="1">
      <c r="B488" s="32"/>
      <c r="D488" s="144" t="s">
        <v>160</v>
      </c>
      <c r="F488" s="145" t="s">
        <v>1607</v>
      </c>
      <c r="I488" s="146"/>
      <c r="L488" s="32"/>
      <c r="M488" s="147"/>
      <c r="T488" s="53"/>
      <c r="AT488" s="17" t="s">
        <v>160</v>
      </c>
      <c r="AU488" s="17" t="s">
        <v>76</v>
      </c>
    </row>
    <row r="489" spans="2:65" s="1" customFormat="1">
      <c r="B489" s="32"/>
      <c r="D489" s="144" t="s">
        <v>891</v>
      </c>
      <c r="F489" s="183" t="s">
        <v>1603</v>
      </c>
      <c r="I489" s="146"/>
      <c r="L489" s="32"/>
      <c r="M489" s="147"/>
      <c r="T489" s="53"/>
      <c r="AT489" s="17" t="s">
        <v>891</v>
      </c>
      <c r="AU489" s="17" t="s">
        <v>76</v>
      </c>
    </row>
    <row r="490" spans="2:65" s="1" customFormat="1" ht="16.5" customHeight="1">
      <c r="B490" s="32"/>
      <c r="C490" s="131" t="s">
        <v>1865</v>
      </c>
      <c r="D490" s="131" t="s">
        <v>153</v>
      </c>
      <c r="E490" s="132" t="s">
        <v>1614</v>
      </c>
      <c r="F490" s="133" t="s">
        <v>1612</v>
      </c>
      <c r="G490" s="134" t="s">
        <v>1584</v>
      </c>
      <c r="H490" s="135">
        <v>2</v>
      </c>
      <c r="I490" s="136"/>
      <c r="J490" s="137">
        <f>ROUND(I490*H490,2)</f>
        <v>0</v>
      </c>
      <c r="K490" s="133" t="s">
        <v>19</v>
      </c>
      <c r="L490" s="32"/>
      <c r="M490" s="138" t="s">
        <v>19</v>
      </c>
      <c r="N490" s="139" t="s">
        <v>40</v>
      </c>
      <c r="P490" s="140">
        <f>O490*H490</f>
        <v>0</v>
      </c>
      <c r="Q490" s="140">
        <v>0</v>
      </c>
      <c r="R490" s="140">
        <f>Q490*H490</f>
        <v>0</v>
      </c>
      <c r="S490" s="140">
        <v>0</v>
      </c>
      <c r="T490" s="141">
        <f>S490*H490</f>
        <v>0</v>
      </c>
      <c r="AR490" s="142" t="s">
        <v>158</v>
      </c>
      <c r="AT490" s="142" t="s">
        <v>153</v>
      </c>
      <c r="AU490" s="142" t="s">
        <v>76</v>
      </c>
      <c r="AY490" s="17" t="s">
        <v>150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7" t="s">
        <v>76</v>
      </c>
      <c r="BK490" s="143">
        <f>ROUND(I490*H490,2)</f>
        <v>0</v>
      </c>
      <c r="BL490" s="17" t="s">
        <v>158</v>
      </c>
      <c r="BM490" s="142" t="s">
        <v>1866</v>
      </c>
    </row>
    <row r="491" spans="2:65" s="1" customFormat="1">
      <c r="B491" s="32"/>
      <c r="D491" s="144" t="s">
        <v>160</v>
      </c>
      <c r="F491" s="145" t="s">
        <v>1612</v>
      </c>
      <c r="I491" s="146"/>
      <c r="L491" s="32"/>
      <c r="M491" s="147"/>
      <c r="T491" s="53"/>
      <c r="AT491" s="17" t="s">
        <v>160</v>
      </c>
      <c r="AU491" s="17" t="s">
        <v>76</v>
      </c>
    </row>
    <row r="492" spans="2:65" s="1" customFormat="1">
      <c r="B492" s="32"/>
      <c r="D492" s="144" t="s">
        <v>891</v>
      </c>
      <c r="F492" s="183" t="s">
        <v>1775</v>
      </c>
      <c r="I492" s="146"/>
      <c r="L492" s="32"/>
      <c r="M492" s="147"/>
      <c r="T492" s="53"/>
      <c r="AT492" s="17" t="s">
        <v>891</v>
      </c>
      <c r="AU492" s="17" t="s">
        <v>76</v>
      </c>
    </row>
    <row r="493" spans="2:65" s="1" customFormat="1" ht="16.5" customHeight="1">
      <c r="B493" s="32"/>
      <c r="C493" s="131" t="s">
        <v>1722</v>
      </c>
      <c r="D493" s="131" t="s">
        <v>153</v>
      </c>
      <c r="E493" s="132" t="s">
        <v>1867</v>
      </c>
      <c r="F493" s="133" t="s">
        <v>1619</v>
      </c>
      <c r="G493" s="134" t="s">
        <v>1584</v>
      </c>
      <c r="H493" s="135">
        <v>1</v>
      </c>
      <c r="I493" s="136"/>
      <c r="J493" s="137">
        <f>ROUND(I493*H493,2)</f>
        <v>0</v>
      </c>
      <c r="K493" s="133" t="s">
        <v>19</v>
      </c>
      <c r="L493" s="32"/>
      <c r="M493" s="138" t="s">
        <v>19</v>
      </c>
      <c r="N493" s="139" t="s">
        <v>40</v>
      </c>
      <c r="P493" s="140">
        <f>O493*H493</f>
        <v>0</v>
      </c>
      <c r="Q493" s="140">
        <v>0</v>
      </c>
      <c r="R493" s="140">
        <f>Q493*H493</f>
        <v>0</v>
      </c>
      <c r="S493" s="140">
        <v>0</v>
      </c>
      <c r="T493" s="141">
        <f>S493*H493</f>
        <v>0</v>
      </c>
      <c r="AR493" s="142" t="s">
        <v>158</v>
      </c>
      <c r="AT493" s="142" t="s">
        <v>153</v>
      </c>
      <c r="AU493" s="142" t="s">
        <v>76</v>
      </c>
      <c r="AY493" s="17" t="s">
        <v>150</v>
      </c>
      <c r="BE493" s="143">
        <f>IF(N493="základní",J493,0)</f>
        <v>0</v>
      </c>
      <c r="BF493" s="143">
        <f>IF(N493="snížená",J493,0)</f>
        <v>0</v>
      </c>
      <c r="BG493" s="143">
        <f>IF(N493="zákl. přenesená",J493,0)</f>
        <v>0</v>
      </c>
      <c r="BH493" s="143">
        <f>IF(N493="sníž. přenesená",J493,0)</f>
        <v>0</v>
      </c>
      <c r="BI493" s="143">
        <f>IF(N493="nulová",J493,0)</f>
        <v>0</v>
      </c>
      <c r="BJ493" s="17" t="s">
        <v>76</v>
      </c>
      <c r="BK493" s="143">
        <f>ROUND(I493*H493,2)</f>
        <v>0</v>
      </c>
      <c r="BL493" s="17" t="s">
        <v>158</v>
      </c>
      <c r="BM493" s="142" t="s">
        <v>1868</v>
      </c>
    </row>
    <row r="494" spans="2:65" s="1" customFormat="1">
      <c r="B494" s="32"/>
      <c r="D494" s="144" t="s">
        <v>160</v>
      </c>
      <c r="F494" s="145" t="s">
        <v>1619</v>
      </c>
      <c r="I494" s="146"/>
      <c r="L494" s="32"/>
      <c r="M494" s="147"/>
      <c r="T494" s="53"/>
      <c r="AT494" s="17" t="s">
        <v>160</v>
      </c>
      <c r="AU494" s="17" t="s">
        <v>76</v>
      </c>
    </row>
    <row r="495" spans="2:65" s="1" customFormat="1">
      <c r="B495" s="32"/>
      <c r="D495" s="144" t="s">
        <v>891</v>
      </c>
      <c r="F495" s="183" t="s">
        <v>1869</v>
      </c>
      <c r="I495" s="146"/>
      <c r="L495" s="32"/>
      <c r="M495" s="147"/>
      <c r="T495" s="53"/>
      <c r="AT495" s="17" t="s">
        <v>891</v>
      </c>
      <c r="AU495" s="17" t="s">
        <v>76</v>
      </c>
    </row>
    <row r="496" spans="2:65" s="1" customFormat="1" ht="16.5" customHeight="1">
      <c r="B496" s="32"/>
      <c r="C496" s="131" t="s">
        <v>1870</v>
      </c>
      <c r="D496" s="131" t="s">
        <v>153</v>
      </c>
      <c r="E496" s="132" t="s">
        <v>1621</v>
      </c>
      <c r="F496" s="133" t="s">
        <v>1622</v>
      </c>
      <c r="G496" s="134" t="s">
        <v>1584</v>
      </c>
      <c r="H496" s="135">
        <v>1</v>
      </c>
      <c r="I496" s="136"/>
      <c r="J496" s="137">
        <f>ROUND(I496*H496,2)</f>
        <v>0</v>
      </c>
      <c r="K496" s="133" t="s">
        <v>19</v>
      </c>
      <c r="L496" s="32"/>
      <c r="M496" s="138" t="s">
        <v>19</v>
      </c>
      <c r="N496" s="139" t="s">
        <v>40</v>
      </c>
      <c r="P496" s="140">
        <f>O496*H496</f>
        <v>0</v>
      </c>
      <c r="Q496" s="140">
        <v>0</v>
      </c>
      <c r="R496" s="140">
        <f>Q496*H496</f>
        <v>0</v>
      </c>
      <c r="S496" s="140">
        <v>0</v>
      </c>
      <c r="T496" s="141">
        <f>S496*H496</f>
        <v>0</v>
      </c>
      <c r="AR496" s="142" t="s">
        <v>158</v>
      </c>
      <c r="AT496" s="142" t="s">
        <v>153</v>
      </c>
      <c r="AU496" s="142" t="s">
        <v>76</v>
      </c>
      <c r="AY496" s="17" t="s">
        <v>150</v>
      </c>
      <c r="BE496" s="143">
        <f>IF(N496="základní",J496,0)</f>
        <v>0</v>
      </c>
      <c r="BF496" s="143">
        <f>IF(N496="snížená",J496,0)</f>
        <v>0</v>
      </c>
      <c r="BG496" s="143">
        <f>IF(N496="zákl. přenesená",J496,0)</f>
        <v>0</v>
      </c>
      <c r="BH496" s="143">
        <f>IF(N496="sníž. přenesená",J496,0)</f>
        <v>0</v>
      </c>
      <c r="BI496" s="143">
        <f>IF(N496="nulová",J496,0)</f>
        <v>0</v>
      </c>
      <c r="BJ496" s="17" t="s">
        <v>76</v>
      </c>
      <c r="BK496" s="143">
        <f>ROUND(I496*H496,2)</f>
        <v>0</v>
      </c>
      <c r="BL496" s="17" t="s">
        <v>158</v>
      </c>
      <c r="BM496" s="142" t="s">
        <v>1871</v>
      </c>
    </row>
    <row r="497" spans="2:65" s="1" customFormat="1">
      <c r="B497" s="32"/>
      <c r="D497" s="144" t="s">
        <v>160</v>
      </c>
      <c r="F497" s="145" t="s">
        <v>1622</v>
      </c>
      <c r="I497" s="146"/>
      <c r="L497" s="32"/>
      <c r="M497" s="147"/>
      <c r="T497" s="53"/>
      <c r="AT497" s="17" t="s">
        <v>160</v>
      </c>
      <c r="AU497" s="17" t="s">
        <v>76</v>
      </c>
    </row>
    <row r="498" spans="2:65" s="1" customFormat="1">
      <c r="B498" s="32"/>
      <c r="D498" s="144" t="s">
        <v>891</v>
      </c>
      <c r="F498" s="183" t="s">
        <v>1623</v>
      </c>
      <c r="I498" s="146"/>
      <c r="L498" s="32"/>
      <c r="M498" s="147"/>
      <c r="T498" s="53"/>
      <c r="AT498" s="17" t="s">
        <v>891</v>
      </c>
      <c r="AU498" s="17" t="s">
        <v>76</v>
      </c>
    </row>
    <row r="499" spans="2:65" s="1" customFormat="1" ht="16.5" customHeight="1">
      <c r="B499" s="32"/>
      <c r="C499" s="131" t="s">
        <v>1723</v>
      </c>
      <c r="D499" s="131" t="s">
        <v>153</v>
      </c>
      <c r="E499" s="132" t="s">
        <v>1624</v>
      </c>
      <c r="F499" s="133" t="s">
        <v>1622</v>
      </c>
      <c r="G499" s="134" t="s">
        <v>1584</v>
      </c>
      <c r="H499" s="135">
        <v>1</v>
      </c>
      <c r="I499" s="136"/>
      <c r="J499" s="137">
        <f>ROUND(I499*H499,2)</f>
        <v>0</v>
      </c>
      <c r="K499" s="133" t="s">
        <v>19</v>
      </c>
      <c r="L499" s="32"/>
      <c r="M499" s="138" t="s">
        <v>19</v>
      </c>
      <c r="N499" s="139" t="s">
        <v>40</v>
      </c>
      <c r="P499" s="140">
        <f>O499*H499</f>
        <v>0</v>
      </c>
      <c r="Q499" s="140">
        <v>0</v>
      </c>
      <c r="R499" s="140">
        <f>Q499*H499</f>
        <v>0</v>
      </c>
      <c r="S499" s="140">
        <v>0</v>
      </c>
      <c r="T499" s="141">
        <f>S499*H499</f>
        <v>0</v>
      </c>
      <c r="AR499" s="142" t="s">
        <v>158</v>
      </c>
      <c r="AT499" s="142" t="s">
        <v>153</v>
      </c>
      <c r="AU499" s="142" t="s">
        <v>76</v>
      </c>
      <c r="AY499" s="17" t="s">
        <v>150</v>
      </c>
      <c r="BE499" s="143">
        <f>IF(N499="základní",J499,0)</f>
        <v>0</v>
      </c>
      <c r="BF499" s="143">
        <f>IF(N499="snížená",J499,0)</f>
        <v>0</v>
      </c>
      <c r="BG499" s="143">
        <f>IF(N499="zákl. přenesená",J499,0)</f>
        <v>0</v>
      </c>
      <c r="BH499" s="143">
        <f>IF(N499="sníž. přenesená",J499,0)</f>
        <v>0</v>
      </c>
      <c r="BI499" s="143">
        <f>IF(N499="nulová",J499,0)</f>
        <v>0</v>
      </c>
      <c r="BJ499" s="17" t="s">
        <v>76</v>
      </c>
      <c r="BK499" s="143">
        <f>ROUND(I499*H499,2)</f>
        <v>0</v>
      </c>
      <c r="BL499" s="17" t="s">
        <v>158</v>
      </c>
      <c r="BM499" s="142" t="s">
        <v>1872</v>
      </c>
    </row>
    <row r="500" spans="2:65" s="1" customFormat="1">
      <c r="B500" s="32"/>
      <c r="D500" s="144" t="s">
        <v>160</v>
      </c>
      <c r="F500" s="145" t="s">
        <v>1622</v>
      </c>
      <c r="I500" s="146"/>
      <c r="L500" s="32"/>
      <c r="M500" s="147"/>
      <c r="T500" s="53"/>
      <c r="AT500" s="17" t="s">
        <v>160</v>
      </c>
      <c r="AU500" s="17" t="s">
        <v>76</v>
      </c>
    </row>
    <row r="501" spans="2:65" s="1" customFormat="1">
      <c r="B501" s="32"/>
      <c r="D501" s="144" t="s">
        <v>891</v>
      </c>
      <c r="F501" s="183" t="s">
        <v>1625</v>
      </c>
      <c r="I501" s="146"/>
      <c r="L501" s="32"/>
      <c r="M501" s="147"/>
      <c r="T501" s="53"/>
      <c r="AT501" s="17" t="s">
        <v>891</v>
      </c>
      <c r="AU501" s="17" t="s">
        <v>76</v>
      </c>
    </row>
    <row r="502" spans="2:65" s="1" customFormat="1" ht="16.5" customHeight="1">
      <c r="B502" s="32"/>
      <c r="C502" s="131" t="s">
        <v>1873</v>
      </c>
      <c r="D502" s="131" t="s">
        <v>153</v>
      </c>
      <c r="E502" s="132" t="s">
        <v>1626</v>
      </c>
      <c r="F502" s="133" t="s">
        <v>1627</v>
      </c>
      <c r="G502" s="134" t="s">
        <v>1584</v>
      </c>
      <c r="H502" s="135">
        <v>4</v>
      </c>
      <c r="I502" s="136"/>
      <c r="J502" s="137">
        <f>ROUND(I502*H502,2)</f>
        <v>0</v>
      </c>
      <c r="K502" s="133" t="s">
        <v>19</v>
      </c>
      <c r="L502" s="32"/>
      <c r="M502" s="138" t="s">
        <v>19</v>
      </c>
      <c r="N502" s="139" t="s">
        <v>40</v>
      </c>
      <c r="P502" s="140">
        <f>O502*H502</f>
        <v>0</v>
      </c>
      <c r="Q502" s="140">
        <v>0</v>
      </c>
      <c r="R502" s="140">
        <f>Q502*H502</f>
        <v>0</v>
      </c>
      <c r="S502" s="140">
        <v>0</v>
      </c>
      <c r="T502" s="141">
        <f>S502*H502</f>
        <v>0</v>
      </c>
      <c r="AR502" s="142" t="s">
        <v>158</v>
      </c>
      <c r="AT502" s="142" t="s">
        <v>153</v>
      </c>
      <c r="AU502" s="142" t="s">
        <v>76</v>
      </c>
      <c r="AY502" s="17" t="s">
        <v>150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7" t="s">
        <v>76</v>
      </c>
      <c r="BK502" s="143">
        <f>ROUND(I502*H502,2)</f>
        <v>0</v>
      </c>
      <c r="BL502" s="17" t="s">
        <v>158</v>
      </c>
      <c r="BM502" s="142" t="s">
        <v>1874</v>
      </c>
    </row>
    <row r="503" spans="2:65" s="1" customFormat="1">
      <c r="B503" s="32"/>
      <c r="D503" s="144" t="s">
        <v>160</v>
      </c>
      <c r="F503" s="145" t="s">
        <v>1627</v>
      </c>
      <c r="I503" s="146"/>
      <c r="L503" s="32"/>
      <c r="M503" s="147"/>
      <c r="T503" s="53"/>
      <c r="AT503" s="17" t="s">
        <v>160</v>
      </c>
      <c r="AU503" s="17" t="s">
        <v>76</v>
      </c>
    </row>
    <row r="504" spans="2:65" s="1" customFormat="1">
      <c r="B504" s="32"/>
      <c r="D504" s="144" t="s">
        <v>891</v>
      </c>
      <c r="F504" s="183" t="s">
        <v>1628</v>
      </c>
      <c r="I504" s="146"/>
      <c r="L504" s="32"/>
      <c r="M504" s="147"/>
      <c r="T504" s="53"/>
      <c r="AT504" s="17" t="s">
        <v>891</v>
      </c>
      <c r="AU504" s="17" t="s">
        <v>76</v>
      </c>
    </row>
    <row r="505" spans="2:65" s="1" customFormat="1" ht="16.5" customHeight="1">
      <c r="B505" s="32"/>
      <c r="C505" s="131" t="s">
        <v>1726</v>
      </c>
      <c r="D505" s="131" t="s">
        <v>153</v>
      </c>
      <c r="E505" s="132" t="s">
        <v>1875</v>
      </c>
      <c r="F505" s="133" t="s">
        <v>1630</v>
      </c>
      <c r="G505" s="134" t="s">
        <v>1584</v>
      </c>
      <c r="H505" s="135">
        <v>1</v>
      </c>
      <c r="I505" s="136"/>
      <c r="J505" s="137">
        <f>ROUND(I505*H505,2)</f>
        <v>0</v>
      </c>
      <c r="K505" s="133" t="s">
        <v>19</v>
      </c>
      <c r="L505" s="32"/>
      <c r="M505" s="138" t="s">
        <v>19</v>
      </c>
      <c r="N505" s="139" t="s">
        <v>40</v>
      </c>
      <c r="P505" s="140">
        <f>O505*H505</f>
        <v>0</v>
      </c>
      <c r="Q505" s="140">
        <v>0</v>
      </c>
      <c r="R505" s="140">
        <f>Q505*H505</f>
        <v>0</v>
      </c>
      <c r="S505" s="140">
        <v>0</v>
      </c>
      <c r="T505" s="141">
        <f>S505*H505</f>
        <v>0</v>
      </c>
      <c r="AR505" s="142" t="s">
        <v>158</v>
      </c>
      <c r="AT505" s="142" t="s">
        <v>153</v>
      </c>
      <c r="AU505" s="142" t="s">
        <v>76</v>
      </c>
      <c r="AY505" s="17" t="s">
        <v>150</v>
      </c>
      <c r="BE505" s="143">
        <f>IF(N505="základní",J505,0)</f>
        <v>0</v>
      </c>
      <c r="BF505" s="143">
        <f>IF(N505="snížená",J505,0)</f>
        <v>0</v>
      </c>
      <c r="BG505" s="143">
        <f>IF(N505="zákl. přenesená",J505,0)</f>
        <v>0</v>
      </c>
      <c r="BH505" s="143">
        <f>IF(N505="sníž. přenesená",J505,0)</f>
        <v>0</v>
      </c>
      <c r="BI505" s="143">
        <f>IF(N505="nulová",J505,0)</f>
        <v>0</v>
      </c>
      <c r="BJ505" s="17" t="s">
        <v>76</v>
      </c>
      <c r="BK505" s="143">
        <f>ROUND(I505*H505,2)</f>
        <v>0</v>
      </c>
      <c r="BL505" s="17" t="s">
        <v>158</v>
      </c>
      <c r="BM505" s="142" t="s">
        <v>1876</v>
      </c>
    </row>
    <row r="506" spans="2:65" s="1" customFormat="1">
      <c r="B506" s="32"/>
      <c r="D506" s="144" t="s">
        <v>160</v>
      </c>
      <c r="F506" s="145" t="s">
        <v>1630</v>
      </c>
      <c r="I506" s="146"/>
      <c r="L506" s="32"/>
      <c r="M506" s="147"/>
      <c r="T506" s="53"/>
      <c r="AT506" s="17" t="s">
        <v>160</v>
      </c>
      <c r="AU506" s="17" t="s">
        <v>76</v>
      </c>
    </row>
    <row r="507" spans="2:65" s="1" customFormat="1">
      <c r="B507" s="32"/>
      <c r="D507" s="144" t="s">
        <v>891</v>
      </c>
      <c r="F507" s="183" t="s">
        <v>1877</v>
      </c>
      <c r="I507" s="146"/>
      <c r="L507" s="32"/>
      <c r="M507" s="147"/>
      <c r="T507" s="53"/>
      <c r="AT507" s="17" t="s">
        <v>891</v>
      </c>
      <c r="AU507" s="17" t="s">
        <v>76</v>
      </c>
    </row>
    <row r="508" spans="2:65" s="1" customFormat="1" ht="16.5" customHeight="1">
      <c r="B508" s="32"/>
      <c r="C508" s="131" t="s">
        <v>1878</v>
      </c>
      <c r="D508" s="131" t="s">
        <v>153</v>
      </c>
      <c r="E508" s="132" t="s">
        <v>1879</v>
      </c>
      <c r="F508" s="133" t="s">
        <v>1880</v>
      </c>
      <c r="G508" s="134" t="s">
        <v>1584</v>
      </c>
      <c r="H508" s="135">
        <v>2</v>
      </c>
      <c r="I508" s="136"/>
      <c r="J508" s="137">
        <f>ROUND(I508*H508,2)</f>
        <v>0</v>
      </c>
      <c r="K508" s="133" t="s">
        <v>19</v>
      </c>
      <c r="L508" s="32"/>
      <c r="M508" s="138" t="s">
        <v>19</v>
      </c>
      <c r="N508" s="139" t="s">
        <v>40</v>
      </c>
      <c r="P508" s="140">
        <f>O508*H508</f>
        <v>0</v>
      </c>
      <c r="Q508" s="140">
        <v>0</v>
      </c>
      <c r="R508" s="140">
        <f>Q508*H508</f>
        <v>0</v>
      </c>
      <c r="S508" s="140">
        <v>0</v>
      </c>
      <c r="T508" s="141">
        <f>S508*H508</f>
        <v>0</v>
      </c>
      <c r="AR508" s="142" t="s">
        <v>158</v>
      </c>
      <c r="AT508" s="142" t="s">
        <v>153</v>
      </c>
      <c r="AU508" s="142" t="s">
        <v>76</v>
      </c>
      <c r="AY508" s="17" t="s">
        <v>150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17" t="s">
        <v>76</v>
      </c>
      <c r="BK508" s="143">
        <f>ROUND(I508*H508,2)</f>
        <v>0</v>
      </c>
      <c r="BL508" s="17" t="s">
        <v>158</v>
      </c>
      <c r="BM508" s="142" t="s">
        <v>1881</v>
      </c>
    </row>
    <row r="509" spans="2:65" s="1" customFormat="1">
      <c r="B509" s="32"/>
      <c r="D509" s="144" t="s">
        <v>160</v>
      </c>
      <c r="F509" s="145" t="s">
        <v>1880</v>
      </c>
      <c r="I509" s="146"/>
      <c r="L509" s="32"/>
      <c r="M509" s="147"/>
      <c r="T509" s="53"/>
      <c r="AT509" s="17" t="s">
        <v>160</v>
      </c>
      <c r="AU509" s="17" t="s">
        <v>76</v>
      </c>
    </row>
    <row r="510" spans="2:65" s="1" customFormat="1">
      <c r="B510" s="32"/>
      <c r="D510" s="144" t="s">
        <v>891</v>
      </c>
      <c r="F510" s="183" t="s">
        <v>1628</v>
      </c>
      <c r="I510" s="146"/>
      <c r="L510" s="32"/>
      <c r="M510" s="147"/>
      <c r="T510" s="53"/>
      <c r="AT510" s="17" t="s">
        <v>891</v>
      </c>
      <c r="AU510" s="17" t="s">
        <v>76</v>
      </c>
    </row>
    <row r="511" spans="2:65" s="1" customFormat="1" ht="16.5" customHeight="1">
      <c r="B511" s="32"/>
      <c r="C511" s="131" t="s">
        <v>1729</v>
      </c>
      <c r="D511" s="131" t="s">
        <v>153</v>
      </c>
      <c r="E511" s="132" t="s">
        <v>1818</v>
      </c>
      <c r="F511" s="133" t="s">
        <v>1648</v>
      </c>
      <c r="G511" s="134" t="s">
        <v>1584</v>
      </c>
      <c r="H511" s="135">
        <v>4</v>
      </c>
      <c r="I511" s="136"/>
      <c r="J511" s="137">
        <f>ROUND(I511*H511,2)</f>
        <v>0</v>
      </c>
      <c r="K511" s="133" t="s">
        <v>19</v>
      </c>
      <c r="L511" s="32"/>
      <c r="M511" s="138" t="s">
        <v>19</v>
      </c>
      <c r="N511" s="139" t="s">
        <v>40</v>
      </c>
      <c r="P511" s="140">
        <f>O511*H511</f>
        <v>0</v>
      </c>
      <c r="Q511" s="140">
        <v>0</v>
      </c>
      <c r="R511" s="140">
        <f>Q511*H511</f>
        <v>0</v>
      </c>
      <c r="S511" s="140">
        <v>0</v>
      </c>
      <c r="T511" s="141">
        <f>S511*H511</f>
        <v>0</v>
      </c>
      <c r="AR511" s="142" t="s">
        <v>158</v>
      </c>
      <c r="AT511" s="142" t="s">
        <v>153</v>
      </c>
      <c r="AU511" s="142" t="s">
        <v>76</v>
      </c>
      <c r="AY511" s="17" t="s">
        <v>150</v>
      </c>
      <c r="BE511" s="143">
        <f>IF(N511="základní",J511,0)</f>
        <v>0</v>
      </c>
      <c r="BF511" s="143">
        <f>IF(N511="snížená",J511,0)</f>
        <v>0</v>
      </c>
      <c r="BG511" s="143">
        <f>IF(N511="zákl. přenesená",J511,0)</f>
        <v>0</v>
      </c>
      <c r="BH511" s="143">
        <f>IF(N511="sníž. přenesená",J511,0)</f>
        <v>0</v>
      </c>
      <c r="BI511" s="143">
        <f>IF(N511="nulová",J511,0)</f>
        <v>0</v>
      </c>
      <c r="BJ511" s="17" t="s">
        <v>76</v>
      </c>
      <c r="BK511" s="143">
        <f>ROUND(I511*H511,2)</f>
        <v>0</v>
      </c>
      <c r="BL511" s="17" t="s">
        <v>158</v>
      </c>
      <c r="BM511" s="142" t="s">
        <v>1882</v>
      </c>
    </row>
    <row r="512" spans="2:65" s="1" customFormat="1">
      <c r="B512" s="32"/>
      <c r="D512" s="144" t="s">
        <v>160</v>
      </c>
      <c r="F512" s="145" t="s">
        <v>1648</v>
      </c>
      <c r="I512" s="146"/>
      <c r="L512" s="32"/>
      <c r="M512" s="147"/>
      <c r="T512" s="53"/>
      <c r="AT512" s="17" t="s">
        <v>160</v>
      </c>
      <c r="AU512" s="17" t="s">
        <v>76</v>
      </c>
    </row>
    <row r="513" spans="2:65" s="1" customFormat="1">
      <c r="B513" s="32"/>
      <c r="D513" s="144" t="s">
        <v>891</v>
      </c>
      <c r="F513" s="183" t="s">
        <v>1820</v>
      </c>
      <c r="I513" s="146"/>
      <c r="L513" s="32"/>
      <c r="M513" s="147"/>
      <c r="T513" s="53"/>
      <c r="AT513" s="17" t="s">
        <v>891</v>
      </c>
      <c r="AU513" s="17" t="s">
        <v>76</v>
      </c>
    </row>
    <row r="514" spans="2:65" s="1" customFormat="1" ht="16.5" customHeight="1">
      <c r="B514" s="32"/>
      <c r="C514" s="131" t="s">
        <v>496</v>
      </c>
      <c r="D514" s="131" t="s">
        <v>153</v>
      </c>
      <c r="E514" s="132" t="s">
        <v>1664</v>
      </c>
      <c r="F514" s="133" t="s">
        <v>1665</v>
      </c>
      <c r="G514" s="134" t="s">
        <v>156</v>
      </c>
      <c r="H514" s="135">
        <v>22.1</v>
      </c>
      <c r="I514" s="136"/>
      <c r="J514" s="137">
        <f>ROUND(I514*H514,2)</f>
        <v>0</v>
      </c>
      <c r="K514" s="133" t="s">
        <v>19</v>
      </c>
      <c r="L514" s="32"/>
      <c r="M514" s="138" t="s">
        <v>19</v>
      </c>
      <c r="N514" s="139" t="s">
        <v>40</v>
      </c>
      <c r="P514" s="140">
        <f>O514*H514</f>
        <v>0</v>
      </c>
      <c r="Q514" s="140">
        <v>0</v>
      </c>
      <c r="R514" s="140">
        <f>Q514*H514</f>
        <v>0</v>
      </c>
      <c r="S514" s="140">
        <v>0</v>
      </c>
      <c r="T514" s="141">
        <f>S514*H514</f>
        <v>0</v>
      </c>
      <c r="AR514" s="142" t="s">
        <v>158</v>
      </c>
      <c r="AT514" s="142" t="s">
        <v>153</v>
      </c>
      <c r="AU514" s="142" t="s">
        <v>76</v>
      </c>
      <c r="AY514" s="17" t="s">
        <v>150</v>
      </c>
      <c r="BE514" s="143">
        <f>IF(N514="základní",J514,0)</f>
        <v>0</v>
      </c>
      <c r="BF514" s="143">
        <f>IF(N514="snížená",J514,0)</f>
        <v>0</v>
      </c>
      <c r="BG514" s="143">
        <f>IF(N514="zákl. přenesená",J514,0)</f>
        <v>0</v>
      </c>
      <c r="BH514" s="143">
        <f>IF(N514="sníž. přenesená",J514,0)</f>
        <v>0</v>
      </c>
      <c r="BI514" s="143">
        <f>IF(N514="nulová",J514,0)</f>
        <v>0</v>
      </c>
      <c r="BJ514" s="17" t="s">
        <v>76</v>
      </c>
      <c r="BK514" s="143">
        <f>ROUND(I514*H514,2)</f>
        <v>0</v>
      </c>
      <c r="BL514" s="17" t="s">
        <v>158</v>
      </c>
      <c r="BM514" s="142" t="s">
        <v>1883</v>
      </c>
    </row>
    <row r="515" spans="2:65" s="1" customFormat="1">
      <c r="B515" s="32"/>
      <c r="D515" s="144" t="s">
        <v>160</v>
      </c>
      <c r="F515" s="145" t="s">
        <v>1665</v>
      </c>
      <c r="I515" s="146"/>
      <c r="L515" s="32"/>
      <c r="M515" s="147"/>
      <c r="T515" s="53"/>
      <c r="AT515" s="17" t="s">
        <v>160</v>
      </c>
      <c r="AU515" s="17" t="s">
        <v>76</v>
      </c>
    </row>
    <row r="516" spans="2:65" s="1" customFormat="1">
      <c r="B516" s="32"/>
      <c r="D516" s="144" t="s">
        <v>891</v>
      </c>
      <c r="F516" s="183" t="s">
        <v>1666</v>
      </c>
      <c r="I516" s="146"/>
      <c r="L516" s="32"/>
      <c r="M516" s="147"/>
      <c r="T516" s="53"/>
      <c r="AT516" s="17" t="s">
        <v>891</v>
      </c>
      <c r="AU516" s="17" t="s">
        <v>76</v>
      </c>
    </row>
    <row r="517" spans="2:65" s="1" customFormat="1" ht="16.5" customHeight="1">
      <c r="B517" s="32"/>
      <c r="C517" s="131" t="s">
        <v>1731</v>
      </c>
      <c r="D517" s="131" t="s">
        <v>153</v>
      </c>
      <c r="E517" s="132" t="s">
        <v>1671</v>
      </c>
      <c r="F517" s="133" t="s">
        <v>1672</v>
      </c>
      <c r="G517" s="134" t="s">
        <v>156</v>
      </c>
      <c r="H517" s="135">
        <v>6.9</v>
      </c>
      <c r="I517" s="136"/>
      <c r="J517" s="137">
        <f>ROUND(I517*H517,2)</f>
        <v>0</v>
      </c>
      <c r="K517" s="133" t="s">
        <v>19</v>
      </c>
      <c r="L517" s="32"/>
      <c r="M517" s="138" t="s">
        <v>19</v>
      </c>
      <c r="N517" s="139" t="s">
        <v>40</v>
      </c>
      <c r="P517" s="140">
        <f>O517*H517</f>
        <v>0</v>
      </c>
      <c r="Q517" s="140">
        <v>0</v>
      </c>
      <c r="R517" s="140">
        <f>Q517*H517</f>
        <v>0</v>
      </c>
      <c r="S517" s="140">
        <v>0</v>
      </c>
      <c r="T517" s="141">
        <f>S517*H517</f>
        <v>0</v>
      </c>
      <c r="AR517" s="142" t="s">
        <v>158</v>
      </c>
      <c r="AT517" s="142" t="s">
        <v>153</v>
      </c>
      <c r="AU517" s="142" t="s">
        <v>76</v>
      </c>
      <c r="AY517" s="17" t="s">
        <v>150</v>
      </c>
      <c r="BE517" s="143">
        <f>IF(N517="základní",J517,0)</f>
        <v>0</v>
      </c>
      <c r="BF517" s="143">
        <f>IF(N517="snížená",J517,0)</f>
        <v>0</v>
      </c>
      <c r="BG517" s="143">
        <f>IF(N517="zákl. přenesená",J517,0)</f>
        <v>0</v>
      </c>
      <c r="BH517" s="143">
        <f>IF(N517="sníž. přenesená",J517,0)</f>
        <v>0</v>
      </c>
      <c r="BI517" s="143">
        <f>IF(N517="nulová",J517,0)</f>
        <v>0</v>
      </c>
      <c r="BJ517" s="17" t="s">
        <v>76</v>
      </c>
      <c r="BK517" s="143">
        <f>ROUND(I517*H517,2)</f>
        <v>0</v>
      </c>
      <c r="BL517" s="17" t="s">
        <v>158</v>
      </c>
      <c r="BM517" s="142" t="s">
        <v>1884</v>
      </c>
    </row>
    <row r="518" spans="2:65" s="1" customFormat="1">
      <c r="B518" s="32"/>
      <c r="D518" s="144" t="s">
        <v>160</v>
      </c>
      <c r="F518" s="145" t="s">
        <v>1672</v>
      </c>
      <c r="I518" s="146"/>
      <c r="L518" s="32"/>
      <c r="M518" s="147"/>
      <c r="T518" s="53"/>
      <c r="AT518" s="17" t="s">
        <v>160</v>
      </c>
      <c r="AU518" s="17" t="s">
        <v>76</v>
      </c>
    </row>
    <row r="519" spans="2:65" s="1" customFormat="1">
      <c r="B519" s="32"/>
      <c r="D519" s="144" t="s">
        <v>891</v>
      </c>
      <c r="F519" s="183" t="s">
        <v>1666</v>
      </c>
      <c r="I519" s="146"/>
      <c r="L519" s="32"/>
      <c r="M519" s="147"/>
      <c r="T519" s="53"/>
      <c r="AT519" s="17" t="s">
        <v>891</v>
      </c>
      <c r="AU519" s="17" t="s">
        <v>76</v>
      </c>
    </row>
    <row r="520" spans="2:65" s="11" customFormat="1" ht="25.9" customHeight="1">
      <c r="B520" s="119"/>
      <c r="D520" s="120" t="s">
        <v>68</v>
      </c>
      <c r="E520" s="121" t="s">
        <v>1885</v>
      </c>
      <c r="F520" s="121" t="s">
        <v>1886</v>
      </c>
      <c r="I520" s="122"/>
      <c r="J520" s="123">
        <f>BK520</f>
        <v>0</v>
      </c>
      <c r="L520" s="119"/>
      <c r="M520" s="124"/>
      <c r="P520" s="125">
        <f>SUM(P521:P525)</f>
        <v>0</v>
      </c>
      <c r="R520" s="125">
        <f>SUM(R521:R525)</f>
        <v>0</v>
      </c>
      <c r="T520" s="126">
        <f>SUM(T521:T525)</f>
        <v>0</v>
      </c>
      <c r="AR520" s="120" t="s">
        <v>76</v>
      </c>
      <c r="AT520" s="127" t="s">
        <v>68</v>
      </c>
      <c r="AU520" s="127" t="s">
        <v>69</v>
      </c>
      <c r="AY520" s="120" t="s">
        <v>150</v>
      </c>
      <c r="BK520" s="128">
        <f>SUM(BK521:BK525)</f>
        <v>0</v>
      </c>
    </row>
    <row r="521" spans="2:65" s="1" customFormat="1" ht="16.5" customHeight="1">
      <c r="B521" s="32"/>
      <c r="C521" s="131" t="s">
        <v>1887</v>
      </c>
      <c r="D521" s="131" t="s">
        <v>153</v>
      </c>
      <c r="E521" s="132" t="s">
        <v>1888</v>
      </c>
      <c r="F521" s="133" t="s">
        <v>1889</v>
      </c>
      <c r="G521" s="134" t="s">
        <v>1890</v>
      </c>
      <c r="H521" s="135">
        <v>1</v>
      </c>
      <c r="I521" s="136"/>
      <c r="J521" s="137">
        <f>ROUND(I521*H521,2)</f>
        <v>0</v>
      </c>
      <c r="K521" s="133" t="s">
        <v>19</v>
      </c>
      <c r="L521" s="32"/>
      <c r="M521" s="138" t="s">
        <v>19</v>
      </c>
      <c r="N521" s="139" t="s">
        <v>40</v>
      </c>
      <c r="P521" s="140">
        <f>O521*H521</f>
        <v>0</v>
      </c>
      <c r="Q521" s="140">
        <v>0</v>
      </c>
      <c r="R521" s="140">
        <f>Q521*H521</f>
        <v>0</v>
      </c>
      <c r="S521" s="140">
        <v>0</v>
      </c>
      <c r="T521" s="141">
        <f>S521*H521</f>
        <v>0</v>
      </c>
      <c r="AR521" s="142" t="s">
        <v>158</v>
      </c>
      <c r="AT521" s="142" t="s">
        <v>153</v>
      </c>
      <c r="AU521" s="142" t="s">
        <v>76</v>
      </c>
      <c r="AY521" s="17" t="s">
        <v>150</v>
      </c>
      <c r="BE521" s="143">
        <f>IF(N521="základní",J521,0)</f>
        <v>0</v>
      </c>
      <c r="BF521" s="143">
        <f>IF(N521="snížená",J521,0)</f>
        <v>0</v>
      </c>
      <c r="BG521" s="143">
        <f>IF(N521="zákl. přenesená",J521,0)</f>
        <v>0</v>
      </c>
      <c r="BH521" s="143">
        <f>IF(N521="sníž. přenesená",J521,0)</f>
        <v>0</v>
      </c>
      <c r="BI521" s="143">
        <f>IF(N521="nulová",J521,0)</f>
        <v>0</v>
      </c>
      <c r="BJ521" s="17" t="s">
        <v>76</v>
      </c>
      <c r="BK521" s="143">
        <f>ROUND(I521*H521,2)</f>
        <v>0</v>
      </c>
      <c r="BL521" s="17" t="s">
        <v>158</v>
      </c>
      <c r="BM521" s="142" t="s">
        <v>1891</v>
      </c>
    </row>
    <row r="522" spans="2:65" s="1" customFormat="1">
      <c r="B522" s="32"/>
      <c r="D522" s="144" t="s">
        <v>160</v>
      </c>
      <c r="F522" s="145" t="s">
        <v>1889</v>
      </c>
      <c r="I522" s="146"/>
      <c r="L522" s="32"/>
      <c r="M522" s="147"/>
      <c r="T522" s="53"/>
      <c r="AT522" s="17" t="s">
        <v>160</v>
      </c>
      <c r="AU522" s="17" t="s">
        <v>76</v>
      </c>
    </row>
    <row r="523" spans="2:65" s="1" customFormat="1" ht="16.5" customHeight="1">
      <c r="B523" s="32"/>
      <c r="C523" s="131" t="s">
        <v>1732</v>
      </c>
      <c r="D523" s="131" t="s">
        <v>153</v>
      </c>
      <c r="E523" s="132" t="s">
        <v>1892</v>
      </c>
      <c r="F523" s="133" t="s">
        <v>1893</v>
      </c>
      <c r="G523" s="134" t="s">
        <v>1251</v>
      </c>
      <c r="H523" s="135">
        <v>1</v>
      </c>
      <c r="I523" s="136"/>
      <c r="J523" s="137">
        <f>ROUND(I523*H523,2)</f>
        <v>0</v>
      </c>
      <c r="K523" s="133" t="s">
        <v>19</v>
      </c>
      <c r="L523" s="32"/>
      <c r="M523" s="138" t="s">
        <v>19</v>
      </c>
      <c r="N523" s="139" t="s">
        <v>40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158</v>
      </c>
      <c r="AT523" s="142" t="s">
        <v>153</v>
      </c>
      <c r="AU523" s="142" t="s">
        <v>76</v>
      </c>
      <c r="AY523" s="17" t="s">
        <v>150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7" t="s">
        <v>76</v>
      </c>
      <c r="BK523" s="143">
        <f>ROUND(I523*H523,2)</f>
        <v>0</v>
      </c>
      <c r="BL523" s="17" t="s">
        <v>158</v>
      </c>
      <c r="BM523" s="142" t="s">
        <v>1894</v>
      </c>
    </row>
    <row r="524" spans="2:65" s="1" customFormat="1">
      <c r="B524" s="32"/>
      <c r="D524" s="144" t="s">
        <v>160</v>
      </c>
      <c r="F524" s="145" t="s">
        <v>1893</v>
      </c>
      <c r="I524" s="146"/>
      <c r="L524" s="32"/>
      <c r="M524" s="147"/>
      <c r="T524" s="53"/>
      <c r="AT524" s="17" t="s">
        <v>160</v>
      </c>
      <c r="AU524" s="17" t="s">
        <v>76</v>
      </c>
    </row>
    <row r="525" spans="2:65" s="1" customFormat="1">
      <c r="B525" s="32"/>
      <c r="D525" s="144" t="s">
        <v>891</v>
      </c>
      <c r="F525" s="183" t="s">
        <v>1895</v>
      </c>
      <c r="I525" s="146"/>
      <c r="L525" s="32"/>
      <c r="M525" s="187"/>
      <c r="N525" s="188"/>
      <c r="O525" s="188"/>
      <c r="P525" s="188"/>
      <c r="Q525" s="188"/>
      <c r="R525" s="188"/>
      <c r="S525" s="188"/>
      <c r="T525" s="189"/>
      <c r="AT525" s="17" t="s">
        <v>891</v>
      </c>
      <c r="AU525" s="17" t="s">
        <v>76</v>
      </c>
    </row>
    <row r="526" spans="2:65" s="1" customFormat="1" ht="6.95" customHeight="1">
      <c r="B526" s="41"/>
      <c r="C526" s="42"/>
      <c r="D526" s="42"/>
      <c r="E526" s="42"/>
      <c r="F526" s="42"/>
      <c r="G526" s="42"/>
      <c r="H526" s="42"/>
      <c r="I526" s="42"/>
      <c r="J526" s="42"/>
      <c r="K526" s="42"/>
      <c r="L526" s="32"/>
    </row>
  </sheetData>
  <sheetProtection algorithmName="SHA-512" hashValue="flCNtQh29aPR0wsoT9zLZ+7JuaypWdYs+5o1T6MWZnqHbeQBOzQU0GllgUu/2o4HKBem3WdBm20nIvWA+RTVCQ==" saltValue="HibLe9puhREUzDKnBU7UKxmRepooO9v1CcErxmJVmjDTWfY25sGK/1Ie3ndfqbtZnMf2FB0Uk5qjK2b2Y2IBAQ==" spinCount="100000" sheet="1" objects="1" scenarios="1" formatColumns="0" formatRows="0" autoFilter="0"/>
  <autoFilter ref="C90:K525" xr:uid="{00000000-0009-0000-0000-000004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>
      <c r="B8" s="20"/>
      <c r="D8" s="27" t="s">
        <v>116</v>
      </c>
      <c r="L8" s="20"/>
    </row>
    <row r="9" spans="2:46" ht="16.5" customHeight="1">
      <c r="B9" s="20"/>
      <c r="E9" s="280" t="s">
        <v>117</v>
      </c>
      <c r="F9" s="292"/>
      <c r="G9" s="292"/>
      <c r="H9" s="292"/>
      <c r="L9" s="20"/>
    </row>
    <row r="10" spans="2:46" ht="12" customHeight="1">
      <c r="B10" s="20"/>
      <c r="D10" s="27" t="s">
        <v>118</v>
      </c>
      <c r="L10" s="20"/>
    </row>
    <row r="11" spans="2:46" s="1" customFormat="1" ht="16.5" customHeight="1">
      <c r="B11" s="32"/>
      <c r="E11" s="278" t="s">
        <v>1896</v>
      </c>
      <c r="F11" s="282"/>
      <c r="G11" s="282"/>
      <c r="H11" s="282"/>
      <c r="L11" s="32"/>
    </row>
    <row r="12" spans="2:46" s="1" customFormat="1" ht="12" customHeight="1">
      <c r="B12" s="32"/>
      <c r="D12" s="27" t="s">
        <v>1897</v>
      </c>
      <c r="L12" s="32"/>
    </row>
    <row r="13" spans="2:46" s="1" customFormat="1" ht="16.5" customHeight="1">
      <c r="B13" s="32"/>
      <c r="E13" s="244" t="s">
        <v>1898</v>
      </c>
      <c r="F13" s="282"/>
      <c r="G13" s="282"/>
      <c r="H13" s="282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19</v>
      </c>
      <c r="I15" s="27" t="s">
        <v>20</v>
      </c>
      <c r="J15" s="25" t="s">
        <v>19</v>
      </c>
      <c r="L15" s="32"/>
    </row>
    <row r="16" spans="2:46" s="1" customFormat="1" ht="12" customHeight="1">
      <c r="B16" s="32"/>
      <c r="D16" s="27" t="s">
        <v>21</v>
      </c>
      <c r="F16" s="25" t="s">
        <v>22</v>
      </c>
      <c r="I16" s="27" t="s">
        <v>23</v>
      </c>
      <c r="J16" s="49" t="str">
        <f>'Rekapitulace stavby'!AN8</f>
        <v>31. 8. 2025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25</v>
      </c>
      <c r="I18" s="27" t="s">
        <v>26</v>
      </c>
      <c r="J18" s="25" t="str">
        <f>IF('Rekapitulace stavby'!AN10="","",'Rekapitulace stavby'!AN10)</f>
        <v/>
      </c>
      <c r="L18" s="32"/>
    </row>
    <row r="19" spans="2:12" s="1" customFormat="1" ht="18" customHeight="1">
      <c r="B19" s="32"/>
      <c r="E19" s="25" t="str">
        <f>IF('Rekapitulace stavby'!E11="","",'Rekapitulace stavby'!E11)</f>
        <v xml:space="preserve"> </v>
      </c>
      <c r="I19" s="27" t="s">
        <v>27</v>
      </c>
      <c r="J19" s="25" t="str">
        <f>IF('Rekapitulace stavby'!AN11="","",'Rekapitulace stavby'!AN11)</f>
        <v/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26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83" t="str">
        <f>'Rekapitulace stavby'!E14</f>
        <v>Vyplň údaj</v>
      </c>
      <c r="F22" s="250"/>
      <c r="G22" s="250"/>
      <c r="H22" s="250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26</v>
      </c>
      <c r="J24" s="25" t="str">
        <f>IF('Rekapitulace stavby'!AN16="","",'Rekapitulace stavby'!AN16)</f>
        <v/>
      </c>
      <c r="L24" s="32"/>
    </row>
    <row r="25" spans="2:12" s="1" customFormat="1" ht="18" customHeight="1">
      <c r="B25" s="32"/>
      <c r="E25" s="25" t="str">
        <f>IF('Rekapitulace stavby'!E17="","",'Rekapitulace stavby'!E17)</f>
        <v xml:space="preserve"> </v>
      </c>
      <c r="I25" s="27" t="s">
        <v>27</v>
      </c>
      <c r="J25" s="25" t="str">
        <f>IF('Rekapitulace stavby'!AN17="","",'Rekapitulace stavby'!AN17)</f>
        <v/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26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1"/>
      <c r="E31" s="254" t="s">
        <v>19</v>
      </c>
      <c r="F31" s="254"/>
      <c r="G31" s="254"/>
      <c r="H31" s="254"/>
      <c r="L31" s="91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25.35" customHeight="1">
      <c r="B34" s="32"/>
      <c r="D34" s="92" t="s">
        <v>35</v>
      </c>
      <c r="J34" s="63">
        <f>ROUND(J95, 2)</f>
        <v>0</v>
      </c>
      <c r="L34" s="32"/>
    </row>
    <row r="35" spans="2:12" s="1" customFormat="1" ht="6.95" customHeight="1">
      <c r="B35" s="32"/>
      <c r="D35" s="50"/>
      <c r="E35" s="50"/>
      <c r="F35" s="50"/>
      <c r="G35" s="50"/>
      <c r="H35" s="50"/>
      <c r="I35" s="50"/>
      <c r="J35" s="50"/>
      <c r="K35" s="50"/>
      <c r="L35" s="32"/>
    </row>
    <row r="36" spans="2:12" s="1" customFormat="1" ht="14.45" customHeight="1">
      <c r="B36" s="32"/>
      <c r="F36" s="35" t="s">
        <v>37</v>
      </c>
      <c r="I36" s="35" t="s">
        <v>36</v>
      </c>
      <c r="J36" s="35" t="s">
        <v>38</v>
      </c>
      <c r="L36" s="32"/>
    </row>
    <row r="37" spans="2:12" s="1" customFormat="1" ht="14.45" customHeight="1">
      <c r="B37" s="32"/>
      <c r="D37" s="52" t="s">
        <v>39</v>
      </c>
      <c r="E37" s="27" t="s">
        <v>40</v>
      </c>
      <c r="F37" s="83">
        <f>ROUND((SUM(BE95:BE155)),  2)</f>
        <v>0</v>
      </c>
      <c r="I37" s="93">
        <v>0.21</v>
      </c>
      <c r="J37" s="83">
        <f>ROUND(((SUM(BE95:BE155))*I37),  2)</f>
        <v>0</v>
      </c>
      <c r="L37" s="32"/>
    </row>
    <row r="38" spans="2:12" s="1" customFormat="1" ht="14.45" customHeight="1">
      <c r="B38" s="32"/>
      <c r="E38" s="27" t="s">
        <v>41</v>
      </c>
      <c r="F38" s="83">
        <f>ROUND((SUM(BF95:BF155)),  2)</f>
        <v>0</v>
      </c>
      <c r="I38" s="93">
        <v>0.12</v>
      </c>
      <c r="J38" s="83">
        <f>ROUND(((SUM(BF95:BF155))*I38),  2)</f>
        <v>0</v>
      </c>
      <c r="L38" s="32"/>
    </row>
    <row r="39" spans="2:12" s="1" customFormat="1" ht="14.45" hidden="1" customHeight="1">
      <c r="B39" s="32"/>
      <c r="E39" s="27" t="s">
        <v>42</v>
      </c>
      <c r="F39" s="83">
        <f>ROUND((SUM(BG95:BG155)),  2)</f>
        <v>0</v>
      </c>
      <c r="I39" s="93">
        <v>0.21</v>
      </c>
      <c r="J39" s="83">
        <f>0</f>
        <v>0</v>
      </c>
      <c r="L39" s="32"/>
    </row>
    <row r="40" spans="2:12" s="1" customFormat="1" ht="14.45" hidden="1" customHeight="1">
      <c r="B40" s="32"/>
      <c r="E40" s="27" t="s">
        <v>43</v>
      </c>
      <c r="F40" s="83">
        <f>ROUND((SUM(BH95:BH155)),  2)</f>
        <v>0</v>
      </c>
      <c r="I40" s="93">
        <v>0.12</v>
      </c>
      <c r="J40" s="83">
        <f>0</f>
        <v>0</v>
      </c>
      <c r="L40" s="32"/>
    </row>
    <row r="41" spans="2:12" s="1" customFormat="1" ht="14.45" hidden="1" customHeight="1">
      <c r="B41" s="32"/>
      <c r="E41" s="27" t="s">
        <v>44</v>
      </c>
      <c r="F41" s="83">
        <f>ROUND((SUM(BI95:BI155)),  2)</f>
        <v>0</v>
      </c>
      <c r="I41" s="93">
        <v>0</v>
      </c>
      <c r="J41" s="83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4"/>
      <c r="D43" s="95" t="s">
        <v>45</v>
      </c>
      <c r="E43" s="54"/>
      <c r="F43" s="54"/>
      <c r="G43" s="96" t="s">
        <v>46</v>
      </c>
      <c r="H43" s="97" t="s">
        <v>47</v>
      </c>
      <c r="I43" s="54"/>
      <c r="J43" s="98">
        <f>SUM(J34:J41)</f>
        <v>0</v>
      </c>
      <c r="K43" s="99"/>
      <c r="L43" s="32"/>
    </row>
    <row r="44" spans="2:12" s="1" customFormat="1" ht="14.4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2"/>
    </row>
    <row r="48" spans="2:12" s="1" customFormat="1" ht="6.95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2"/>
    </row>
    <row r="49" spans="2:12" s="1" customFormat="1" ht="24.95" customHeight="1">
      <c r="B49" s="32"/>
      <c r="C49" s="21" t="s">
        <v>120</v>
      </c>
      <c r="L49" s="32"/>
    </row>
    <row r="50" spans="2:12" s="1" customFormat="1" ht="6.95" customHeight="1">
      <c r="B50" s="32"/>
      <c r="L50" s="32"/>
    </row>
    <row r="51" spans="2:12" s="1" customFormat="1" ht="12" customHeight="1">
      <c r="B51" s="32"/>
      <c r="C51" s="27" t="s">
        <v>16</v>
      </c>
      <c r="L51" s="32"/>
    </row>
    <row r="52" spans="2:12" s="1" customFormat="1" ht="16.5" customHeight="1">
      <c r="B52" s="32"/>
      <c r="E52" s="280" t="str">
        <f>E7</f>
        <v>FN Brno - Rekonstrukce kliniky dětských infekčních nemocí a energeticky úsporná opatření objektu S</v>
      </c>
      <c r="F52" s="281"/>
      <c r="G52" s="281"/>
      <c r="H52" s="281"/>
      <c r="L52" s="32"/>
    </row>
    <row r="53" spans="2:12" ht="12" customHeight="1">
      <c r="B53" s="20"/>
      <c r="C53" s="27" t="s">
        <v>116</v>
      </c>
      <c r="L53" s="20"/>
    </row>
    <row r="54" spans="2:12" ht="16.5" customHeight="1">
      <c r="B54" s="20"/>
      <c r="E54" s="280" t="s">
        <v>117</v>
      </c>
      <c r="F54" s="292"/>
      <c r="G54" s="292"/>
      <c r="H54" s="292"/>
      <c r="L54" s="20"/>
    </row>
    <row r="55" spans="2:12" ht="12" customHeight="1">
      <c r="B55" s="20"/>
      <c r="C55" s="27" t="s">
        <v>118</v>
      </c>
      <c r="L55" s="20"/>
    </row>
    <row r="56" spans="2:12" s="1" customFormat="1" ht="16.5" customHeight="1">
      <c r="B56" s="32"/>
      <c r="E56" s="278" t="s">
        <v>1896</v>
      </c>
      <c r="F56" s="282"/>
      <c r="G56" s="282"/>
      <c r="H56" s="282"/>
      <c r="L56" s="32"/>
    </row>
    <row r="57" spans="2:12" s="1" customFormat="1" ht="12" customHeight="1">
      <c r="B57" s="32"/>
      <c r="C57" s="27" t="s">
        <v>1897</v>
      </c>
      <c r="L57" s="32"/>
    </row>
    <row r="58" spans="2:12" s="1" customFormat="1" ht="16.5" customHeight="1">
      <c r="B58" s="32"/>
      <c r="E58" s="244" t="str">
        <f>E13</f>
        <v>D.1.2.4.1 - AC část</v>
      </c>
      <c r="F58" s="282"/>
      <c r="G58" s="282"/>
      <c r="H58" s="282"/>
      <c r="L58" s="32"/>
    </row>
    <row r="59" spans="2:12" s="1" customFormat="1" ht="6.95" customHeight="1">
      <c r="B59" s="32"/>
      <c r="L59" s="32"/>
    </row>
    <row r="60" spans="2:12" s="1" customFormat="1" ht="12" customHeight="1">
      <c r="B60" s="32"/>
      <c r="C60" s="27" t="s">
        <v>21</v>
      </c>
      <c r="F60" s="25" t="str">
        <f>F16</f>
        <v xml:space="preserve"> </v>
      </c>
      <c r="I60" s="27" t="s">
        <v>23</v>
      </c>
      <c r="J60" s="49" t="str">
        <f>IF(J16="","",J16)</f>
        <v>31. 8. 2025</v>
      </c>
      <c r="L60" s="32"/>
    </row>
    <row r="61" spans="2:12" s="1" customFormat="1" ht="6.95" customHeight="1">
      <c r="B61" s="32"/>
      <c r="L61" s="32"/>
    </row>
    <row r="62" spans="2:12" s="1" customFormat="1" ht="15.2" customHeight="1">
      <c r="B62" s="32"/>
      <c r="C62" s="27" t="s">
        <v>25</v>
      </c>
      <c r="F62" s="25" t="str">
        <f>E19</f>
        <v xml:space="preserve"> </v>
      </c>
      <c r="I62" s="27" t="s">
        <v>30</v>
      </c>
      <c r="J62" s="30" t="str">
        <f>E25</f>
        <v xml:space="preserve"> </v>
      </c>
      <c r="L62" s="32"/>
    </row>
    <row r="63" spans="2:12" s="1" customFormat="1" ht="15.2" customHeight="1">
      <c r="B63" s="32"/>
      <c r="C63" s="27" t="s">
        <v>28</v>
      </c>
      <c r="F63" s="25" t="str">
        <f>IF(E22="","",E22)</f>
        <v>Vyplň údaj</v>
      </c>
      <c r="I63" s="27" t="s">
        <v>32</v>
      </c>
      <c r="J63" s="30" t="str">
        <f>E28</f>
        <v xml:space="preserve"> </v>
      </c>
      <c r="L63" s="32"/>
    </row>
    <row r="64" spans="2:12" s="1" customFormat="1" ht="10.35" customHeight="1">
      <c r="B64" s="32"/>
      <c r="L64" s="32"/>
    </row>
    <row r="65" spans="2:47" s="1" customFormat="1" ht="29.25" customHeight="1">
      <c r="B65" s="32"/>
      <c r="C65" s="100" t="s">
        <v>121</v>
      </c>
      <c r="D65" s="94"/>
      <c r="E65" s="94"/>
      <c r="F65" s="94"/>
      <c r="G65" s="94"/>
      <c r="H65" s="94"/>
      <c r="I65" s="94"/>
      <c r="J65" s="101" t="s">
        <v>122</v>
      </c>
      <c r="K65" s="94"/>
      <c r="L65" s="32"/>
    </row>
    <row r="66" spans="2:47" s="1" customFormat="1" ht="10.35" customHeight="1">
      <c r="B66" s="32"/>
      <c r="L66" s="32"/>
    </row>
    <row r="67" spans="2:47" s="1" customFormat="1" ht="22.9" customHeight="1">
      <c r="B67" s="32"/>
      <c r="C67" s="102" t="s">
        <v>67</v>
      </c>
      <c r="J67" s="63">
        <f>J95</f>
        <v>0</v>
      </c>
      <c r="L67" s="32"/>
      <c r="AU67" s="17" t="s">
        <v>123</v>
      </c>
    </row>
    <row r="68" spans="2:47" s="8" customFormat="1" ht="24.95" customHeight="1">
      <c r="B68" s="103"/>
      <c r="D68" s="104" t="s">
        <v>1899</v>
      </c>
      <c r="E68" s="105"/>
      <c r="F68" s="105"/>
      <c r="G68" s="105"/>
      <c r="H68" s="105"/>
      <c r="I68" s="105"/>
      <c r="J68" s="106">
        <f>J96</f>
        <v>0</v>
      </c>
      <c r="L68" s="103"/>
    </row>
    <row r="69" spans="2:47" s="8" customFormat="1" ht="24.95" customHeight="1">
      <c r="B69" s="103"/>
      <c r="D69" s="104" t="s">
        <v>1900</v>
      </c>
      <c r="E69" s="105"/>
      <c r="F69" s="105"/>
      <c r="G69" s="105"/>
      <c r="H69" s="105"/>
      <c r="I69" s="105"/>
      <c r="J69" s="106">
        <f>J143</f>
        <v>0</v>
      </c>
      <c r="L69" s="103"/>
    </row>
    <row r="70" spans="2:47" s="8" customFormat="1" ht="24.95" customHeight="1">
      <c r="B70" s="103"/>
      <c r="D70" s="104" t="s">
        <v>1901</v>
      </c>
      <c r="E70" s="105"/>
      <c r="F70" s="105"/>
      <c r="G70" s="105"/>
      <c r="H70" s="105"/>
      <c r="I70" s="105"/>
      <c r="J70" s="106">
        <f>J148</f>
        <v>0</v>
      </c>
      <c r="L70" s="103"/>
    </row>
    <row r="71" spans="2:47" s="9" customFormat="1" ht="19.899999999999999" customHeight="1">
      <c r="B71" s="107"/>
      <c r="D71" s="108" t="s">
        <v>1902</v>
      </c>
      <c r="E71" s="109"/>
      <c r="F71" s="109"/>
      <c r="G71" s="109"/>
      <c r="H71" s="109"/>
      <c r="I71" s="109"/>
      <c r="J71" s="110">
        <f>J149</f>
        <v>0</v>
      </c>
      <c r="L71" s="107"/>
    </row>
    <row r="72" spans="2:47" s="1" customFormat="1" ht="21.75" customHeight="1">
      <c r="B72" s="32"/>
      <c r="L72" s="32"/>
    </row>
    <row r="73" spans="2:47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47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47" s="1" customFormat="1" ht="24.95" customHeight="1">
      <c r="B78" s="32"/>
      <c r="C78" s="21" t="s">
        <v>135</v>
      </c>
      <c r="L78" s="32"/>
    </row>
    <row r="79" spans="2:47" s="1" customFormat="1" ht="6.95" customHeight="1">
      <c r="B79" s="32"/>
      <c r="L79" s="32"/>
    </row>
    <row r="80" spans="2:47" s="1" customFormat="1" ht="12" customHeight="1">
      <c r="B80" s="32"/>
      <c r="C80" s="27" t="s">
        <v>16</v>
      </c>
      <c r="L80" s="32"/>
    </row>
    <row r="81" spans="2:63" s="1" customFormat="1" ht="16.5" customHeight="1">
      <c r="B81" s="32"/>
      <c r="E81" s="280" t="str">
        <f>E7</f>
        <v>FN Brno - Rekonstrukce kliniky dětských infekčních nemocí a energeticky úsporná opatření objektu S</v>
      </c>
      <c r="F81" s="281"/>
      <c r="G81" s="281"/>
      <c r="H81" s="281"/>
      <c r="L81" s="32"/>
    </row>
    <row r="82" spans="2:63" ht="12" customHeight="1">
      <c r="B82" s="20"/>
      <c r="C82" s="27" t="s">
        <v>116</v>
      </c>
      <c r="L82" s="20"/>
    </row>
    <row r="83" spans="2:63" ht="16.5" customHeight="1">
      <c r="B83" s="20"/>
      <c r="E83" s="280" t="s">
        <v>117</v>
      </c>
      <c r="F83" s="292"/>
      <c r="G83" s="292"/>
      <c r="H83" s="292"/>
      <c r="L83" s="20"/>
    </row>
    <row r="84" spans="2:63" ht="12" customHeight="1">
      <c r="B84" s="20"/>
      <c r="C84" s="27" t="s">
        <v>118</v>
      </c>
      <c r="L84" s="20"/>
    </row>
    <row r="85" spans="2:63" s="1" customFormat="1" ht="16.5" customHeight="1">
      <c r="B85" s="32"/>
      <c r="E85" s="278" t="s">
        <v>1896</v>
      </c>
      <c r="F85" s="282"/>
      <c r="G85" s="282"/>
      <c r="H85" s="282"/>
      <c r="L85" s="32"/>
    </row>
    <row r="86" spans="2:63" s="1" customFormat="1" ht="12" customHeight="1">
      <c r="B86" s="32"/>
      <c r="C86" s="27" t="s">
        <v>1897</v>
      </c>
      <c r="L86" s="32"/>
    </row>
    <row r="87" spans="2:63" s="1" customFormat="1" ht="16.5" customHeight="1">
      <c r="B87" s="32"/>
      <c r="E87" s="244" t="str">
        <f>E13</f>
        <v>D.1.2.4.1 - AC část</v>
      </c>
      <c r="F87" s="282"/>
      <c r="G87" s="282"/>
      <c r="H87" s="282"/>
      <c r="L87" s="32"/>
    </row>
    <row r="88" spans="2:63" s="1" customFormat="1" ht="6.95" customHeight="1">
      <c r="B88" s="32"/>
      <c r="L88" s="32"/>
    </row>
    <row r="89" spans="2:63" s="1" customFormat="1" ht="12" customHeight="1">
      <c r="B89" s="32"/>
      <c r="C89" s="27" t="s">
        <v>21</v>
      </c>
      <c r="F89" s="25" t="str">
        <f>F16</f>
        <v xml:space="preserve"> </v>
      </c>
      <c r="I89" s="27" t="s">
        <v>23</v>
      </c>
      <c r="J89" s="49" t="str">
        <f>IF(J16="","",J16)</f>
        <v>31. 8. 2025</v>
      </c>
      <c r="L89" s="32"/>
    </row>
    <row r="90" spans="2:63" s="1" customFormat="1" ht="6.95" customHeight="1">
      <c r="B90" s="32"/>
      <c r="L90" s="32"/>
    </row>
    <row r="91" spans="2:63" s="1" customFormat="1" ht="15.2" customHeight="1">
      <c r="B91" s="32"/>
      <c r="C91" s="27" t="s">
        <v>25</v>
      </c>
      <c r="F91" s="25" t="str">
        <f>E19</f>
        <v xml:space="preserve"> </v>
      </c>
      <c r="I91" s="27" t="s">
        <v>30</v>
      </c>
      <c r="J91" s="30" t="str">
        <f>E25</f>
        <v xml:space="preserve"> </v>
      </c>
      <c r="L91" s="32"/>
    </row>
    <row r="92" spans="2:63" s="1" customFormat="1" ht="15.2" customHeight="1">
      <c r="B92" s="32"/>
      <c r="C92" s="27" t="s">
        <v>28</v>
      </c>
      <c r="F92" s="25" t="str">
        <f>IF(E22="","",E22)</f>
        <v>Vyplň údaj</v>
      </c>
      <c r="I92" s="27" t="s">
        <v>32</v>
      </c>
      <c r="J92" s="30" t="str">
        <f>E28</f>
        <v xml:space="preserve"> </v>
      </c>
      <c r="L92" s="32"/>
    </row>
    <row r="93" spans="2:63" s="1" customFormat="1" ht="10.35" customHeight="1">
      <c r="B93" s="32"/>
      <c r="L93" s="32"/>
    </row>
    <row r="94" spans="2:63" s="10" customFormat="1" ht="29.25" customHeight="1">
      <c r="B94" s="111"/>
      <c r="C94" s="112" t="s">
        <v>136</v>
      </c>
      <c r="D94" s="113" t="s">
        <v>54</v>
      </c>
      <c r="E94" s="113" t="s">
        <v>50</v>
      </c>
      <c r="F94" s="113" t="s">
        <v>51</v>
      </c>
      <c r="G94" s="113" t="s">
        <v>137</v>
      </c>
      <c r="H94" s="113" t="s">
        <v>138</v>
      </c>
      <c r="I94" s="113" t="s">
        <v>139</v>
      </c>
      <c r="J94" s="113" t="s">
        <v>122</v>
      </c>
      <c r="K94" s="114" t="s">
        <v>140</v>
      </c>
      <c r="L94" s="111"/>
      <c r="M94" s="56" t="s">
        <v>19</v>
      </c>
      <c r="N94" s="57" t="s">
        <v>39</v>
      </c>
      <c r="O94" s="57" t="s">
        <v>141</v>
      </c>
      <c r="P94" s="57" t="s">
        <v>142</v>
      </c>
      <c r="Q94" s="57" t="s">
        <v>143</v>
      </c>
      <c r="R94" s="57" t="s">
        <v>144</v>
      </c>
      <c r="S94" s="57" t="s">
        <v>145</v>
      </c>
      <c r="T94" s="58" t="s">
        <v>146</v>
      </c>
    </row>
    <row r="95" spans="2:63" s="1" customFormat="1" ht="22.9" customHeight="1">
      <c r="B95" s="32"/>
      <c r="C95" s="61" t="s">
        <v>147</v>
      </c>
      <c r="J95" s="115">
        <f>BK95</f>
        <v>0</v>
      </c>
      <c r="L95" s="32"/>
      <c r="M95" s="59"/>
      <c r="N95" s="50"/>
      <c r="O95" s="50"/>
      <c r="P95" s="116">
        <f>P96+P143+P148</f>
        <v>0</v>
      </c>
      <c r="Q95" s="50"/>
      <c r="R95" s="116">
        <f>R96+R143+R148</f>
        <v>0</v>
      </c>
      <c r="S95" s="50"/>
      <c r="T95" s="117">
        <f>T96+T143+T148</f>
        <v>0</v>
      </c>
      <c r="AT95" s="17" t="s">
        <v>68</v>
      </c>
      <c r="AU95" s="17" t="s">
        <v>123</v>
      </c>
      <c r="BK95" s="118">
        <f>BK96+BK143+BK148</f>
        <v>0</v>
      </c>
    </row>
    <row r="96" spans="2:63" s="11" customFormat="1" ht="25.9" customHeight="1">
      <c r="B96" s="119"/>
      <c r="D96" s="120" t="s">
        <v>68</v>
      </c>
      <c r="E96" s="121" t="s">
        <v>1580</v>
      </c>
      <c r="F96" s="121" t="s">
        <v>1903</v>
      </c>
      <c r="I96" s="122"/>
      <c r="J96" s="123">
        <f>BK96</f>
        <v>0</v>
      </c>
      <c r="L96" s="119"/>
      <c r="M96" s="124"/>
      <c r="P96" s="125">
        <f>SUM(P97:P142)</f>
        <v>0</v>
      </c>
      <c r="R96" s="125">
        <f>SUM(R97:R142)</f>
        <v>0</v>
      </c>
      <c r="T96" s="126">
        <f>SUM(T97:T142)</f>
        <v>0</v>
      </c>
      <c r="AR96" s="120" t="s">
        <v>76</v>
      </c>
      <c r="AT96" s="127" t="s">
        <v>68</v>
      </c>
      <c r="AU96" s="127" t="s">
        <v>69</v>
      </c>
      <c r="AY96" s="120" t="s">
        <v>150</v>
      </c>
      <c r="BK96" s="128">
        <f>SUM(BK97:BK142)</f>
        <v>0</v>
      </c>
    </row>
    <row r="97" spans="2:65" s="1" customFormat="1" ht="16.5" customHeight="1">
      <c r="B97" s="32"/>
      <c r="C97" s="131" t="s">
        <v>76</v>
      </c>
      <c r="D97" s="131" t="s">
        <v>153</v>
      </c>
      <c r="E97" s="132" t="s">
        <v>1904</v>
      </c>
      <c r="F97" s="133" t="s">
        <v>1905</v>
      </c>
      <c r="G97" s="134" t="s">
        <v>1584</v>
      </c>
      <c r="H97" s="135">
        <v>1</v>
      </c>
      <c r="I97" s="136"/>
      <c r="J97" s="137">
        <f>ROUND(I97*H97,2)</f>
        <v>0</v>
      </c>
      <c r="K97" s="133" t="s">
        <v>19</v>
      </c>
      <c r="L97" s="32"/>
      <c r="M97" s="138" t="s">
        <v>19</v>
      </c>
      <c r="N97" s="139" t="s">
        <v>40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158</v>
      </c>
      <c r="AT97" s="142" t="s">
        <v>153</v>
      </c>
      <c r="AU97" s="142" t="s">
        <v>76</v>
      </c>
      <c r="AY97" s="17" t="s">
        <v>150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76</v>
      </c>
      <c r="BK97" s="143">
        <f>ROUND(I97*H97,2)</f>
        <v>0</v>
      </c>
      <c r="BL97" s="17" t="s">
        <v>158</v>
      </c>
      <c r="BM97" s="142" t="s">
        <v>78</v>
      </c>
    </row>
    <row r="98" spans="2:65" s="1" customFormat="1">
      <c r="B98" s="32"/>
      <c r="D98" s="144" t="s">
        <v>160</v>
      </c>
      <c r="F98" s="145" t="s">
        <v>1905</v>
      </c>
      <c r="I98" s="146"/>
      <c r="L98" s="32"/>
      <c r="M98" s="147"/>
      <c r="T98" s="53"/>
      <c r="AT98" s="17" t="s">
        <v>160</v>
      </c>
      <c r="AU98" s="17" t="s">
        <v>76</v>
      </c>
    </row>
    <row r="99" spans="2:65" s="1" customFormat="1" ht="16.5" customHeight="1">
      <c r="B99" s="32"/>
      <c r="C99" s="131" t="s">
        <v>78</v>
      </c>
      <c r="D99" s="131" t="s">
        <v>153</v>
      </c>
      <c r="E99" s="132" t="s">
        <v>1906</v>
      </c>
      <c r="F99" s="133" t="s">
        <v>1907</v>
      </c>
      <c r="G99" s="134" t="s">
        <v>1584</v>
      </c>
      <c r="H99" s="135">
        <v>1</v>
      </c>
      <c r="I99" s="136"/>
      <c r="J99" s="137">
        <f>ROUND(I99*H99,2)</f>
        <v>0</v>
      </c>
      <c r="K99" s="133" t="s">
        <v>19</v>
      </c>
      <c r="L99" s="32"/>
      <c r="M99" s="138" t="s">
        <v>19</v>
      </c>
      <c r="N99" s="139" t="s">
        <v>40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158</v>
      </c>
      <c r="AT99" s="142" t="s">
        <v>153</v>
      </c>
      <c r="AU99" s="142" t="s">
        <v>76</v>
      </c>
      <c r="AY99" s="17" t="s">
        <v>150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76</v>
      </c>
      <c r="BK99" s="143">
        <f>ROUND(I99*H99,2)</f>
        <v>0</v>
      </c>
      <c r="BL99" s="17" t="s">
        <v>158</v>
      </c>
      <c r="BM99" s="142" t="s">
        <v>158</v>
      </c>
    </row>
    <row r="100" spans="2:65" s="1" customFormat="1">
      <c r="B100" s="32"/>
      <c r="D100" s="144" t="s">
        <v>160</v>
      </c>
      <c r="F100" s="145" t="s">
        <v>1907</v>
      </c>
      <c r="I100" s="146"/>
      <c r="L100" s="32"/>
      <c r="M100" s="147"/>
      <c r="T100" s="53"/>
      <c r="AT100" s="17" t="s">
        <v>160</v>
      </c>
      <c r="AU100" s="17" t="s">
        <v>76</v>
      </c>
    </row>
    <row r="101" spans="2:65" s="1" customFormat="1" ht="16.5" customHeight="1">
      <c r="B101" s="32"/>
      <c r="C101" s="131" t="s">
        <v>98</v>
      </c>
      <c r="D101" s="131" t="s">
        <v>153</v>
      </c>
      <c r="E101" s="132" t="s">
        <v>1908</v>
      </c>
      <c r="F101" s="133" t="s">
        <v>1909</v>
      </c>
      <c r="G101" s="134" t="s">
        <v>1584</v>
      </c>
      <c r="H101" s="135">
        <v>2</v>
      </c>
      <c r="I101" s="136"/>
      <c r="J101" s="137">
        <f>ROUND(I101*H101,2)</f>
        <v>0</v>
      </c>
      <c r="K101" s="133" t="s">
        <v>19</v>
      </c>
      <c r="L101" s="32"/>
      <c r="M101" s="138" t="s">
        <v>19</v>
      </c>
      <c r="N101" s="139" t="s">
        <v>40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158</v>
      </c>
      <c r="AT101" s="142" t="s">
        <v>153</v>
      </c>
      <c r="AU101" s="142" t="s">
        <v>76</v>
      </c>
      <c r="AY101" s="17" t="s">
        <v>150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76</v>
      </c>
      <c r="BK101" s="143">
        <f>ROUND(I101*H101,2)</f>
        <v>0</v>
      </c>
      <c r="BL101" s="17" t="s">
        <v>158</v>
      </c>
      <c r="BM101" s="142" t="s">
        <v>195</v>
      </c>
    </row>
    <row r="102" spans="2:65" s="1" customFormat="1">
      <c r="B102" s="32"/>
      <c r="D102" s="144" t="s">
        <v>160</v>
      </c>
      <c r="F102" s="145" t="s">
        <v>1909</v>
      </c>
      <c r="I102" s="146"/>
      <c r="L102" s="32"/>
      <c r="M102" s="147"/>
      <c r="T102" s="53"/>
      <c r="AT102" s="17" t="s">
        <v>160</v>
      </c>
      <c r="AU102" s="17" t="s">
        <v>76</v>
      </c>
    </row>
    <row r="103" spans="2:65" s="1" customFormat="1" ht="16.5" customHeight="1">
      <c r="B103" s="32"/>
      <c r="C103" s="131" t="s">
        <v>158</v>
      </c>
      <c r="D103" s="131" t="s">
        <v>153</v>
      </c>
      <c r="E103" s="132" t="s">
        <v>1910</v>
      </c>
      <c r="F103" s="133" t="s">
        <v>1911</v>
      </c>
      <c r="G103" s="134" t="s">
        <v>1584</v>
      </c>
      <c r="H103" s="135">
        <v>2</v>
      </c>
      <c r="I103" s="136"/>
      <c r="J103" s="137">
        <f>ROUND(I103*H103,2)</f>
        <v>0</v>
      </c>
      <c r="K103" s="133" t="s">
        <v>19</v>
      </c>
      <c r="L103" s="32"/>
      <c r="M103" s="138" t="s">
        <v>19</v>
      </c>
      <c r="N103" s="139" t="s">
        <v>40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158</v>
      </c>
      <c r="AT103" s="142" t="s">
        <v>153</v>
      </c>
      <c r="AU103" s="142" t="s">
        <v>76</v>
      </c>
      <c r="AY103" s="17" t="s">
        <v>150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76</v>
      </c>
      <c r="BK103" s="143">
        <f>ROUND(I103*H103,2)</f>
        <v>0</v>
      </c>
      <c r="BL103" s="17" t="s">
        <v>158</v>
      </c>
      <c r="BM103" s="142" t="s">
        <v>211</v>
      </c>
    </row>
    <row r="104" spans="2:65" s="1" customFormat="1">
      <c r="B104" s="32"/>
      <c r="D104" s="144" t="s">
        <v>160</v>
      </c>
      <c r="F104" s="145" t="s">
        <v>1911</v>
      </c>
      <c r="I104" s="146"/>
      <c r="L104" s="32"/>
      <c r="M104" s="147"/>
      <c r="T104" s="53"/>
      <c r="AT104" s="17" t="s">
        <v>160</v>
      </c>
      <c r="AU104" s="17" t="s">
        <v>76</v>
      </c>
    </row>
    <row r="105" spans="2:65" s="1" customFormat="1" ht="16.5" customHeight="1">
      <c r="B105" s="32"/>
      <c r="C105" s="131" t="s">
        <v>189</v>
      </c>
      <c r="D105" s="131" t="s">
        <v>153</v>
      </c>
      <c r="E105" s="132" t="s">
        <v>1912</v>
      </c>
      <c r="F105" s="133" t="s">
        <v>1913</v>
      </c>
      <c r="G105" s="134" t="s">
        <v>1584</v>
      </c>
      <c r="H105" s="135">
        <v>1</v>
      </c>
      <c r="I105" s="136"/>
      <c r="J105" s="137">
        <f>ROUND(I105*H105,2)</f>
        <v>0</v>
      </c>
      <c r="K105" s="133" t="s">
        <v>19</v>
      </c>
      <c r="L105" s="32"/>
      <c r="M105" s="138" t="s">
        <v>19</v>
      </c>
      <c r="N105" s="139" t="s">
        <v>40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158</v>
      </c>
      <c r="AT105" s="142" t="s">
        <v>153</v>
      </c>
      <c r="AU105" s="142" t="s">
        <v>76</v>
      </c>
      <c r="AY105" s="17" t="s">
        <v>150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76</v>
      </c>
      <c r="BK105" s="143">
        <f>ROUND(I105*H105,2)</f>
        <v>0</v>
      </c>
      <c r="BL105" s="17" t="s">
        <v>158</v>
      </c>
      <c r="BM105" s="142" t="s">
        <v>228</v>
      </c>
    </row>
    <row r="106" spans="2:65" s="1" customFormat="1">
      <c r="B106" s="32"/>
      <c r="D106" s="144" t="s">
        <v>160</v>
      </c>
      <c r="F106" s="145" t="s">
        <v>1913</v>
      </c>
      <c r="I106" s="146"/>
      <c r="L106" s="32"/>
      <c r="M106" s="147"/>
      <c r="T106" s="53"/>
      <c r="AT106" s="17" t="s">
        <v>160</v>
      </c>
      <c r="AU106" s="17" t="s">
        <v>76</v>
      </c>
    </row>
    <row r="107" spans="2:65" s="1" customFormat="1" ht="16.5" customHeight="1">
      <c r="B107" s="32"/>
      <c r="C107" s="131" t="s">
        <v>195</v>
      </c>
      <c r="D107" s="131" t="s">
        <v>153</v>
      </c>
      <c r="E107" s="132" t="s">
        <v>1914</v>
      </c>
      <c r="F107" s="133" t="s">
        <v>1915</v>
      </c>
      <c r="G107" s="134" t="s">
        <v>1584</v>
      </c>
      <c r="H107" s="135">
        <v>2</v>
      </c>
      <c r="I107" s="136"/>
      <c r="J107" s="137">
        <f>ROUND(I107*H107,2)</f>
        <v>0</v>
      </c>
      <c r="K107" s="133" t="s">
        <v>19</v>
      </c>
      <c r="L107" s="32"/>
      <c r="M107" s="138" t="s">
        <v>19</v>
      </c>
      <c r="N107" s="139" t="s">
        <v>40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158</v>
      </c>
      <c r="AT107" s="142" t="s">
        <v>153</v>
      </c>
      <c r="AU107" s="142" t="s">
        <v>76</v>
      </c>
      <c r="AY107" s="17" t="s">
        <v>150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76</v>
      </c>
      <c r="BK107" s="143">
        <f>ROUND(I107*H107,2)</f>
        <v>0</v>
      </c>
      <c r="BL107" s="17" t="s">
        <v>158</v>
      </c>
      <c r="BM107" s="142" t="s">
        <v>8</v>
      </c>
    </row>
    <row r="108" spans="2:65" s="1" customFormat="1">
      <c r="B108" s="32"/>
      <c r="D108" s="144" t="s">
        <v>160</v>
      </c>
      <c r="F108" s="145" t="s">
        <v>1915</v>
      </c>
      <c r="I108" s="146"/>
      <c r="L108" s="32"/>
      <c r="M108" s="147"/>
      <c r="T108" s="53"/>
      <c r="AT108" s="17" t="s">
        <v>160</v>
      </c>
      <c r="AU108" s="17" t="s">
        <v>76</v>
      </c>
    </row>
    <row r="109" spans="2:65" s="1" customFormat="1" ht="16.5" customHeight="1">
      <c r="B109" s="32"/>
      <c r="C109" s="131" t="s">
        <v>201</v>
      </c>
      <c r="D109" s="131" t="s">
        <v>153</v>
      </c>
      <c r="E109" s="132" t="s">
        <v>1916</v>
      </c>
      <c r="F109" s="133" t="s">
        <v>1917</v>
      </c>
      <c r="G109" s="134" t="s">
        <v>412</v>
      </c>
      <c r="H109" s="135">
        <v>10</v>
      </c>
      <c r="I109" s="136"/>
      <c r="J109" s="137">
        <f>ROUND(I109*H109,2)</f>
        <v>0</v>
      </c>
      <c r="K109" s="133" t="s">
        <v>19</v>
      </c>
      <c r="L109" s="32"/>
      <c r="M109" s="138" t="s">
        <v>19</v>
      </c>
      <c r="N109" s="139" t="s">
        <v>40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158</v>
      </c>
      <c r="AT109" s="142" t="s">
        <v>153</v>
      </c>
      <c r="AU109" s="142" t="s">
        <v>76</v>
      </c>
      <c r="AY109" s="17" t="s">
        <v>150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76</v>
      </c>
      <c r="BK109" s="143">
        <f>ROUND(I109*H109,2)</f>
        <v>0</v>
      </c>
      <c r="BL109" s="17" t="s">
        <v>158</v>
      </c>
      <c r="BM109" s="142" t="s">
        <v>265</v>
      </c>
    </row>
    <row r="110" spans="2:65" s="1" customFormat="1">
      <c r="B110" s="32"/>
      <c r="D110" s="144" t="s">
        <v>160</v>
      </c>
      <c r="F110" s="145" t="s">
        <v>1917</v>
      </c>
      <c r="I110" s="146"/>
      <c r="L110" s="32"/>
      <c r="M110" s="147"/>
      <c r="T110" s="53"/>
      <c r="AT110" s="17" t="s">
        <v>160</v>
      </c>
      <c r="AU110" s="17" t="s">
        <v>76</v>
      </c>
    </row>
    <row r="111" spans="2:65" s="1" customFormat="1" ht="16.5" customHeight="1">
      <c r="B111" s="32"/>
      <c r="C111" s="131" t="s">
        <v>211</v>
      </c>
      <c r="D111" s="131" t="s">
        <v>153</v>
      </c>
      <c r="E111" s="132" t="s">
        <v>1918</v>
      </c>
      <c r="F111" s="133" t="s">
        <v>1919</v>
      </c>
      <c r="G111" s="134" t="s">
        <v>412</v>
      </c>
      <c r="H111" s="135">
        <v>23</v>
      </c>
      <c r="I111" s="136"/>
      <c r="J111" s="137">
        <f>ROUND(I111*H111,2)</f>
        <v>0</v>
      </c>
      <c r="K111" s="133" t="s">
        <v>19</v>
      </c>
      <c r="L111" s="32"/>
      <c r="M111" s="138" t="s">
        <v>19</v>
      </c>
      <c r="N111" s="139" t="s">
        <v>40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158</v>
      </c>
      <c r="AT111" s="142" t="s">
        <v>153</v>
      </c>
      <c r="AU111" s="142" t="s">
        <v>76</v>
      </c>
      <c r="AY111" s="17" t="s">
        <v>150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76</v>
      </c>
      <c r="BK111" s="143">
        <f>ROUND(I111*H111,2)</f>
        <v>0</v>
      </c>
      <c r="BL111" s="17" t="s">
        <v>158</v>
      </c>
      <c r="BM111" s="142" t="s">
        <v>289</v>
      </c>
    </row>
    <row r="112" spans="2:65" s="1" customFormat="1">
      <c r="B112" s="32"/>
      <c r="D112" s="144" t="s">
        <v>160</v>
      </c>
      <c r="F112" s="145" t="s">
        <v>1919</v>
      </c>
      <c r="I112" s="146"/>
      <c r="L112" s="32"/>
      <c r="M112" s="147"/>
      <c r="T112" s="53"/>
      <c r="AT112" s="17" t="s">
        <v>160</v>
      </c>
      <c r="AU112" s="17" t="s">
        <v>76</v>
      </c>
    </row>
    <row r="113" spans="2:65" s="1" customFormat="1" ht="16.5" customHeight="1">
      <c r="B113" s="32"/>
      <c r="C113" s="131" t="s">
        <v>151</v>
      </c>
      <c r="D113" s="131" t="s">
        <v>153</v>
      </c>
      <c r="E113" s="132" t="s">
        <v>1920</v>
      </c>
      <c r="F113" s="133" t="s">
        <v>1921</v>
      </c>
      <c r="G113" s="134" t="s">
        <v>1584</v>
      </c>
      <c r="H113" s="135">
        <v>1</v>
      </c>
      <c r="I113" s="136"/>
      <c r="J113" s="137">
        <f>ROUND(I113*H113,2)</f>
        <v>0</v>
      </c>
      <c r="K113" s="133" t="s">
        <v>19</v>
      </c>
      <c r="L113" s="32"/>
      <c r="M113" s="138" t="s">
        <v>19</v>
      </c>
      <c r="N113" s="139" t="s">
        <v>40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158</v>
      </c>
      <c r="AT113" s="142" t="s">
        <v>153</v>
      </c>
      <c r="AU113" s="142" t="s">
        <v>76</v>
      </c>
      <c r="AY113" s="17" t="s">
        <v>150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76</v>
      </c>
      <c r="BK113" s="143">
        <f>ROUND(I113*H113,2)</f>
        <v>0</v>
      </c>
      <c r="BL113" s="17" t="s">
        <v>158</v>
      </c>
      <c r="BM113" s="142" t="s">
        <v>310</v>
      </c>
    </row>
    <row r="114" spans="2:65" s="1" customFormat="1">
      <c r="B114" s="32"/>
      <c r="D114" s="144" t="s">
        <v>160</v>
      </c>
      <c r="F114" s="145" t="s">
        <v>1922</v>
      </c>
      <c r="I114" s="146"/>
      <c r="L114" s="32"/>
      <c r="M114" s="147"/>
      <c r="T114" s="53"/>
      <c r="AT114" s="17" t="s">
        <v>160</v>
      </c>
      <c r="AU114" s="17" t="s">
        <v>76</v>
      </c>
    </row>
    <row r="115" spans="2:65" s="1" customFormat="1" ht="16.5" customHeight="1">
      <c r="B115" s="32"/>
      <c r="C115" s="131" t="s">
        <v>228</v>
      </c>
      <c r="D115" s="131" t="s">
        <v>153</v>
      </c>
      <c r="E115" s="132" t="s">
        <v>1923</v>
      </c>
      <c r="F115" s="133" t="s">
        <v>1924</v>
      </c>
      <c r="G115" s="134" t="s">
        <v>1584</v>
      </c>
      <c r="H115" s="135">
        <v>1</v>
      </c>
      <c r="I115" s="136"/>
      <c r="J115" s="137">
        <f>ROUND(I115*H115,2)</f>
        <v>0</v>
      </c>
      <c r="K115" s="133" t="s">
        <v>19</v>
      </c>
      <c r="L115" s="32"/>
      <c r="M115" s="138" t="s">
        <v>19</v>
      </c>
      <c r="N115" s="139" t="s">
        <v>40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158</v>
      </c>
      <c r="AT115" s="142" t="s">
        <v>153</v>
      </c>
      <c r="AU115" s="142" t="s">
        <v>76</v>
      </c>
      <c r="AY115" s="17" t="s">
        <v>150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76</v>
      </c>
      <c r="BK115" s="143">
        <f>ROUND(I115*H115,2)</f>
        <v>0</v>
      </c>
      <c r="BL115" s="17" t="s">
        <v>158</v>
      </c>
      <c r="BM115" s="142" t="s">
        <v>326</v>
      </c>
    </row>
    <row r="116" spans="2:65" s="1" customFormat="1">
      <c r="B116" s="32"/>
      <c r="D116" s="144" t="s">
        <v>160</v>
      </c>
      <c r="F116" s="145" t="s">
        <v>1924</v>
      </c>
      <c r="I116" s="146"/>
      <c r="L116" s="32"/>
      <c r="M116" s="147"/>
      <c r="T116" s="53"/>
      <c r="AT116" s="17" t="s">
        <v>160</v>
      </c>
      <c r="AU116" s="17" t="s">
        <v>76</v>
      </c>
    </row>
    <row r="117" spans="2:65" s="1" customFormat="1" ht="16.5" customHeight="1">
      <c r="B117" s="32"/>
      <c r="C117" s="131" t="s">
        <v>236</v>
      </c>
      <c r="D117" s="131" t="s">
        <v>153</v>
      </c>
      <c r="E117" s="132" t="s">
        <v>1925</v>
      </c>
      <c r="F117" s="133" t="s">
        <v>1926</v>
      </c>
      <c r="G117" s="134" t="s">
        <v>1584</v>
      </c>
      <c r="H117" s="135">
        <v>1</v>
      </c>
      <c r="I117" s="136"/>
      <c r="J117" s="137">
        <f>ROUND(I117*H117,2)</f>
        <v>0</v>
      </c>
      <c r="K117" s="133" t="s">
        <v>19</v>
      </c>
      <c r="L117" s="32"/>
      <c r="M117" s="138" t="s">
        <v>19</v>
      </c>
      <c r="N117" s="139" t="s">
        <v>40</v>
      </c>
      <c r="P117" s="140">
        <f>O117*H117</f>
        <v>0</v>
      </c>
      <c r="Q117" s="140">
        <v>0</v>
      </c>
      <c r="R117" s="140">
        <f>Q117*H117</f>
        <v>0</v>
      </c>
      <c r="S117" s="140">
        <v>0</v>
      </c>
      <c r="T117" s="141">
        <f>S117*H117</f>
        <v>0</v>
      </c>
      <c r="AR117" s="142" t="s">
        <v>158</v>
      </c>
      <c r="AT117" s="142" t="s">
        <v>153</v>
      </c>
      <c r="AU117" s="142" t="s">
        <v>76</v>
      </c>
      <c r="AY117" s="17" t="s">
        <v>150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76</v>
      </c>
      <c r="BK117" s="143">
        <f>ROUND(I117*H117,2)</f>
        <v>0</v>
      </c>
      <c r="BL117" s="17" t="s">
        <v>158</v>
      </c>
      <c r="BM117" s="142" t="s">
        <v>383</v>
      </c>
    </row>
    <row r="118" spans="2:65" s="1" customFormat="1">
      <c r="B118" s="32"/>
      <c r="D118" s="144" t="s">
        <v>160</v>
      </c>
      <c r="F118" s="145" t="s">
        <v>1926</v>
      </c>
      <c r="I118" s="146"/>
      <c r="L118" s="32"/>
      <c r="M118" s="147"/>
      <c r="T118" s="53"/>
      <c r="AT118" s="17" t="s">
        <v>160</v>
      </c>
      <c r="AU118" s="17" t="s">
        <v>76</v>
      </c>
    </row>
    <row r="119" spans="2:65" s="1" customFormat="1" ht="16.5" customHeight="1">
      <c r="B119" s="32"/>
      <c r="C119" s="131" t="s">
        <v>8</v>
      </c>
      <c r="D119" s="131" t="s">
        <v>153</v>
      </c>
      <c r="E119" s="132" t="s">
        <v>1927</v>
      </c>
      <c r="F119" s="133" t="s">
        <v>1928</v>
      </c>
      <c r="G119" s="134" t="s">
        <v>1584</v>
      </c>
      <c r="H119" s="135">
        <v>1</v>
      </c>
      <c r="I119" s="136"/>
      <c r="J119" s="137">
        <f>ROUND(I119*H119,2)</f>
        <v>0</v>
      </c>
      <c r="K119" s="133" t="s">
        <v>19</v>
      </c>
      <c r="L119" s="32"/>
      <c r="M119" s="138" t="s">
        <v>19</v>
      </c>
      <c r="N119" s="139" t="s">
        <v>40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158</v>
      </c>
      <c r="AT119" s="142" t="s">
        <v>153</v>
      </c>
      <c r="AU119" s="142" t="s">
        <v>76</v>
      </c>
      <c r="AY119" s="17" t="s">
        <v>150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76</v>
      </c>
      <c r="BK119" s="143">
        <f>ROUND(I119*H119,2)</f>
        <v>0</v>
      </c>
      <c r="BL119" s="17" t="s">
        <v>158</v>
      </c>
      <c r="BM119" s="142" t="s">
        <v>402</v>
      </c>
    </row>
    <row r="120" spans="2:65" s="1" customFormat="1">
      <c r="B120" s="32"/>
      <c r="D120" s="144" t="s">
        <v>160</v>
      </c>
      <c r="F120" s="145" t="s">
        <v>1928</v>
      </c>
      <c r="I120" s="146"/>
      <c r="L120" s="32"/>
      <c r="M120" s="147"/>
      <c r="T120" s="53"/>
      <c r="AT120" s="17" t="s">
        <v>160</v>
      </c>
      <c r="AU120" s="17" t="s">
        <v>76</v>
      </c>
    </row>
    <row r="121" spans="2:65" s="1" customFormat="1" ht="16.5" customHeight="1">
      <c r="B121" s="32"/>
      <c r="C121" s="131" t="s">
        <v>257</v>
      </c>
      <c r="D121" s="131" t="s">
        <v>153</v>
      </c>
      <c r="E121" s="132" t="s">
        <v>1929</v>
      </c>
      <c r="F121" s="133" t="s">
        <v>1930</v>
      </c>
      <c r="G121" s="134" t="s">
        <v>1584</v>
      </c>
      <c r="H121" s="135">
        <v>1</v>
      </c>
      <c r="I121" s="136"/>
      <c r="J121" s="137">
        <f>ROUND(I121*H121,2)</f>
        <v>0</v>
      </c>
      <c r="K121" s="133" t="s">
        <v>19</v>
      </c>
      <c r="L121" s="32"/>
      <c r="M121" s="138" t="s">
        <v>19</v>
      </c>
      <c r="N121" s="139" t="s">
        <v>40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158</v>
      </c>
      <c r="AT121" s="142" t="s">
        <v>153</v>
      </c>
      <c r="AU121" s="142" t="s">
        <v>76</v>
      </c>
      <c r="AY121" s="17" t="s">
        <v>150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76</v>
      </c>
      <c r="BK121" s="143">
        <f>ROUND(I121*H121,2)</f>
        <v>0</v>
      </c>
      <c r="BL121" s="17" t="s">
        <v>158</v>
      </c>
      <c r="BM121" s="142" t="s">
        <v>418</v>
      </c>
    </row>
    <row r="122" spans="2:65" s="1" customFormat="1">
      <c r="B122" s="32"/>
      <c r="D122" s="144" t="s">
        <v>160</v>
      </c>
      <c r="F122" s="145" t="s">
        <v>1930</v>
      </c>
      <c r="I122" s="146"/>
      <c r="L122" s="32"/>
      <c r="M122" s="147"/>
      <c r="T122" s="53"/>
      <c r="AT122" s="17" t="s">
        <v>160</v>
      </c>
      <c r="AU122" s="17" t="s">
        <v>76</v>
      </c>
    </row>
    <row r="123" spans="2:65" s="1" customFormat="1" ht="16.5" customHeight="1">
      <c r="B123" s="32"/>
      <c r="C123" s="131" t="s">
        <v>265</v>
      </c>
      <c r="D123" s="131" t="s">
        <v>153</v>
      </c>
      <c r="E123" s="132" t="s">
        <v>1931</v>
      </c>
      <c r="F123" s="133" t="s">
        <v>1932</v>
      </c>
      <c r="G123" s="134" t="s">
        <v>1584</v>
      </c>
      <c r="H123" s="135">
        <v>4</v>
      </c>
      <c r="I123" s="136"/>
      <c r="J123" s="137">
        <f>ROUND(I123*H123,2)</f>
        <v>0</v>
      </c>
      <c r="K123" s="133" t="s">
        <v>19</v>
      </c>
      <c r="L123" s="32"/>
      <c r="M123" s="138" t="s">
        <v>19</v>
      </c>
      <c r="N123" s="139" t="s">
        <v>40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158</v>
      </c>
      <c r="AT123" s="142" t="s">
        <v>153</v>
      </c>
      <c r="AU123" s="142" t="s">
        <v>76</v>
      </c>
      <c r="AY123" s="17" t="s">
        <v>150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76</v>
      </c>
      <c r="BK123" s="143">
        <f>ROUND(I123*H123,2)</f>
        <v>0</v>
      </c>
      <c r="BL123" s="17" t="s">
        <v>158</v>
      </c>
      <c r="BM123" s="142" t="s">
        <v>431</v>
      </c>
    </row>
    <row r="124" spans="2:65" s="1" customFormat="1">
      <c r="B124" s="32"/>
      <c r="D124" s="144" t="s">
        <v>160</v>
      </c>
      <c r="F124" s="145" t="s">
        <v>1932</v>
      </c>
      <c r="I124" s="146"/>
      <c r="L124" s="32"/>
      <c r="M124" s="147"/>
      <c r="T124" s="53"/>
      <c r="AT124" s="17" t="s">
        <v>160</v>
      </c>
      <c r="AU124" s="17" t="s">
        <v>76</v>
      </c>
    </row>
    <row r="125" spans="2:65" s="1" customFormat="1" ht="16.5" customHeight="1">
      <c r="B125" s="32"/>
      <c r="C125" s="131" t="s">
        <v>279</v>
      </c>
      <c r="D125" s="131" t="s">
        <v>153</v>
      </c>
      <c r="E125" s="132" t="s">
        <v>1933</v>
      </c>
      <c r="F125" s="133" t="s">
        <v>1934</v>
      </c>
      <c r="G125" s="134" t="s">
        <v>1584</v>
      </c>
      <c r="H125" s="135">
        <v>8</v>
      </c>
      <c r="I125" s="136"/>
      <c r="J125" s="137">
        <f>ROUND(I125*H125,2)</f>
        <v>0</v>
      </c>
      <c r="K125" s="133" t="s">
        <v>19</v>
      </c>
      <c r="L125" s="32"/>
      <c r="M125" s="138" t="s">
        <v>19</v>
      </c>
      <c r="N125" s="139" t="s">
        <v>40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158</v>
      </c>
      <c r="AT125" s="142" t="s">
        <v>153</v>
      </c>
      <c r="AU125" s="142" t="s">
        <v>76</v>
      </c>
      <c r="AY125" s="17" t="s">
        <v>150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76</v>
      </c>
      <c r="BK125" s="143">
        <f>ROUND(I125*H125,2)</f>
        <v>0</v>
      </c>
      <c r="BL125" s="17" t="s">
        <v>158</v>
      </c>
      <c r="BM125" s="142" t="s">
        <v>444</v>
      </c>
    </row>
    <row r="126" spans="2:65" s="1" customFormat="1">
      <c r="B126" s="32"/>
      <c r="D126" s="144" t="s">
        <v>160</v>
      </c>
      <c r="F126" s="145" t="s">
        <v>1934</v>
      </c>
      <c r="I126" s="146"/>
      <c r="L126" s="32"/>
      <c r="M126" s="147"/>
      <c r="T126" s="53"/>
      <c r="AT126" s="17" t="s">
        <v>160</v>
      </c>
      <c r="AU126" s="17" t="s">
        <v>76</v>
      </c>
    </row>
    <row r="127" spans="2:65" s="1" customFormat="1" ht="16.5" customHeight="1">
      <c r="B127" s="32"/>
      <c r="C127" s="131" t="s">
        <v>289</v>
      </c>
      <c r="D127" s="131" t="s">
        <v>153</v>
      </c>
      <c r="E127" s="132" t="s">
        <v>1935</v>
      </c>
      <c r="F127" s="133" t="s">
        <v>1936</v>
      </c>
      <c r="G127" s="134" t="s">
        <v>1584</v>
      </c>
      <c r="H127" s="135">
        <v>1</v>
      </c>
      <c r="I127" s="136"/>
      <c r="J127" s="137">
        <f>ROUND(I127*H127,2)</f>
        <v>0</v>
      </c>
      <c r="K127" s="133" t="s">
        <v>19</v>
      </c>
      <c r="L127" s="32"/>
      <c r="M127" s="138" t="s">
        <v>19</v>
      </c>
      <c r="N127" s="139" t="s">
        <v>40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158</v>
      </c>
      <c r="AT127" s="142" t="s">
        <v>153</v>
      </c>
      <c r="AU127" s="142" t="s">
        <v>76</v>
      </c>
      <c r="AY127" s="17" t="s">
        <v>150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76</v>
      </c>
      <c r="BK127" s="143">
        <f>ROUND(I127*H127,2)</f>
        <v>0</v>
      </c>
      <c r="BL127" s="17" t="s">
        <v>158</v>
      </c>
      <c r="BM127" s="142" t="s">
        <v>456</v>
      </c>
    </row>
    <row r="128" spans="2:65" s="1" customFormat="1">
      <c r="B128" s="32"/>
      <c r="D128" s="144" t="s">
        <v>160</v>
      </c>
      <c r="F128" s="145" t="s">
        <v>1936</v>
      </c>
      <c r="I128" s="146"/>
      <c r="L128" s="32"/>
      <c r="M128" s="147"/>
      <c r="T128" s="53"/>
      <c r="AT128" s="17" t="s">
        <v>160</v>
      </c>
      <c r="AU128" s="17" t="s">
        <v>76</v>
      </c>
    </row>
    <row r="129" spans="2:65" s="1" customFormat="1" ht="16.5" customHeight="1">
      <c r="B129" s="32"/>
      <c r="C129" s="131" t="s">
        <v>302</v>
      </c>
      <c r="D129" s="131" t="s">
        <v>153</v>
      </c>
      <c r="E129" s="132" t="s">
        <v>1937</v>
      </c>
      <c r="F129" s="133" t="s">
        <v>1938</v>
      </c>
      <c r="G129" s="134" t="s">
        <v>412</v>
      </c>
      <c r="H129" s="135">
        <v>100</v>
      </c>
      <c r="I129" s="136"/>
      <c r="J129" s="137">
        <f>ROUND(I129*H129,2)</f>
        <v>0</v>
      </c>
      <c r="K129" s="133" t="s">
        <v>19</v>
      </c>
      <c r="L129" s="32"/>
      <c r="M129" s="138" t="s">
        <v>19</v>
      </c>
      <c r="N129" s="139" t="s">
        <v>40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158</v>
      </c>
      <c r="AT129" s="142" t="s">
        <v>153</v>
      </c>
      <c r="AU129" s="142" t="s">
        <v>76</v>
      </c>
      <c r="AY129" s="17" t="s">
        <v>150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76</v>
      </c>
      <c r="BK129" s="143">
        <f>ROUND(I129*H129,2)</f>
        <v>0</v>
      </c>
      <c r="BL129" s="17" t="s">
        <v>158</v>
      </c>
      <c r="BM129" s="142" t="s">
        <v>473</v>
      </c>
    </row>
    <row r="130" spans="2:65" s="1" customFormat="1">
      <c r="B130" s="32"/>
      <c r="D130" s="144" t="s">
        <v>160</v>
      </c>
      <c r="F130" s="145" t="s">
        <v>1938</v>
      </c>
      <c r="I130" s="146"/>
      <c r="L130" s="32"/>
      <c r="M130" s="147"/>
      <c r="T130" s="53"/>
      <c r="AT130" s="17" t="s">
        <v>160</v>
      </c>
      <c r="AU130" s="17" t="s">
        <v>76</v>
      </c>
    </row>
    <row r="131" spans="2:65" s="1" customFormat="1" ht="16.5" customHeight="1">
      <c r="B131" s="32"/>
      <c r="C131" s="131" t="s">
        <v>310</v>
      </c>
      <c r="D131" s="131" t="s">
        <v>153</v>
      </c>
      <c r="E131" s="132" t="s">
        <v>1939</v>
      </c>
      <c r="F131" s="133" t="s">
        <v>1940</v>
      </c>
      <c r="G131" s="134" t="s">
        <v>1584</v>
      </c>
      <c r="H131" s="135">
        <v>1</v>
      </c>
      <c r="I131" s="136"/>
      <c r="J131" s="137">
        <f>ROUND(I131*H131,2)</f>
        <v>0</v>
      </c>
      <c r="K131" s="133" t="s">
        <v>19</v>
      </c>
      <c r="L131" s="32"/>
      <c r="M131" s="138" t="s">
        <v>19</v>
      </c>
      <c r="N131" s="139" t="s">
        <v>40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158</v>
      </c>
      <c r="AT131" s="142" t="s">
        <v>153</v>
      </c>
      <c r="AU131" s="142" t="s">
        <v>76</v>
      </c>
      <c r="AY131" s="17" t="s">
        <v>150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76</v>
      </c>
      <c r="BK131" s="143">
        <f>ROUND(I131*H131,2)</f>
        <v>0</v>
      </c>
      <c r="BL131" s="17" t="s">
        <v>158</v>
      </c>
      <c r="BM131" s="142" t="s">
        <v>490</v>
      </c>
    </row>
    <row r="132" spans="2:65" s="1" customFormat="1">
      <c r="B132" s="32"/>
      <c r="D132" s="144" t="s">
        <v>160</v>
      </c>
      <c r="F132" s="145" t="s">
        <v>1940</v>
      </c>
      <c r="I132" s="146"/>
      <c r="L132" s="32"/>
      <c r="M132" s="147"/>
      <c r="T132" s="53"/>
      <c r="AT132" s="17" t="s">
        <v>160</v>
      </c>
      <c r="AU132" s="17" t="s">
        <v>76</v>
      </c>
    </row>
    <row r="133" spans="2:65" s="1" customFormat="1" ht="16.5" customHeight="1">
      <c r="B133" s="32"/>
      <c r="C133" s="131" t="s">
        <v>319</v>
      </c>
      <c r="D133" s="131" t="s">
        <v>153</v>
      </c>
      <c r="E133" s="132" t="s">
        <v>1941</v>
      </c>
      <c r="F133" s="133" t="s">
        <v>1942</v>
      </c>
      <c r="G133" s="134" t="s">
        <v>412</v>
      </c>
      <c r="H133" s="135">
        <v>23</v>
      </c>
      <c r="I133" s="136"/>
      <c r="J133" s="137">
        <f>ROUND(I133*H133,2)</f>
        <v>0</v>
      </c>
      <c r="K133" s="133" t="s">
        <v>19</v>
      </c>
      <c r="L133" s="32"/>
      <c r="M133" s="138" t="s">
        <v>19</v>
      </c>
      <c r="N133" s="139" t="s">
        <v>40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158</v>
      </c>
      <c r="AT133" s="142" t="s">
        <v>153</v>
      </c>
      <c r="AU133" s="142" t="s">
        <v>76</v>
      </c>
      <c r="AY133" s="17" t="s">
        <v>150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76</v>
      </c>
      <c r="BK133" s="143">
        <f>ROUND(I133*H133,2)</f>
        <v>0</v>
      </c>
      <c r="BL133" s="17" t="s">
        <v>158</v>
      </c>
      <c r="BM133" s="142" t="s">
        <v>508</v>
      </c>
    </row>
    <row r="134" spans="2:65" s="1" customFormat="1">
      <c r="B134" s="32"/>
      <c r="D134" s="144" t="s">
        <v>160</v>
      </c>
      <c r="F134" s="145" t="s">
        <v>1942</v>
      </c>
      <c r="I134" s="146"/>
      <c r="L134" s="32"/>
      <c r="M134" s="147"/>
      <c r="T134" s="53"/>
      <c r="AT134" s="17" t="s">
        <v>160</v>
      </c>
      <c r="AU134" s="17" t="s">
        <v>76</v>
      </c>
    </row>
    <row r="135" spans="2:65" s="1" customFormat="1" ht="16.5" customHeight="1">
      <c r="B135" s="32"/>
      <c r="C135" s="131" t="s">
        <v>383</v>
      </c>
      <c r="D135" s="131" t="s">
        <v>153</v>
      </c>
      <c r="E135" s="132" t="s">
        <v>1943</v>
      </c>
      <c r="F135" s="133" t="s">
        <v>1944</v>
      </c>
      <c r="G135" s="134" t="s">
        <v>412</v>
      </c>
      <c r="H135" s="135">
        <v>30</v>
      </c>
      <c r="I135" s="136"/>
      <c r="J135" s="137">
        <f>ROUND(I135*H135,2)</f>
        <v>0</v>
      </c>
      <c r="K135" s="133" t="s">
        <v>19</v>
      </c>
      <c r="L135" s="32"/>
      <c r="M135" s="138" t="s">
        <v>19</v>
      </c>
      <c r="N135" s="139" t="s">
        <v>40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158</v>
      </c>
      <c r="AT135" s="142" t="s">
        <v>153</v>
      </c>
      <c r="AU135" s="142" t="s">
        <v>76</v>
      </c>
      <c r="AY135" s="17" t="s">
        <v>150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76</v>
      </c>
      <c r="BK135" s="143">
        <f>ROUND(I135*H135,2)</f>
        <v>0</v>
      </c>
      <c r="BL135" s="17" t="s">
        <v>158</v>
      </c>
      <c r="BM135" s="142" t="s">
        <v>527</v>
      </c>
    </row>
    <row r="136" spans="2:65" s="1" customFormat="1">
      <c r="B136" s="32"/>
      <c r="D136" s="144" t="s">
        <v>160</v>
      </c>
      <c r="F136" s="145" t="s">
        <v>1944</v>
      </c>
      <c r="I136" s="146"/>
      <c r="L136" s="32"/>
      <c r="M136" s="147"/>
      <c r="T136" s="53"/>
      <c r="AT136" s="17" t="s">
        <v>160</v>
      </c>
      <c r="AU136" s="17" t="s">
        <v>76</v>
      </c>
    </row>
    <row r="137" spans="2:65" s="1" customFormat="1" ht="16.5" customHeight="1">
      <c r="B137" s="32"/>
      <c r="C137" s="131" t="s">
        <v>326</v>
      </c>
      <c r="D137" s="131" t="s">
        <v>153</v>
      </c>
      <c r="E137" s="132" t="s">
        <v>1945</v>
      </c>
      <c r="F137" s="133" t="s">
        <v>1946</v>
      </c>
      <c r="G137" s="134" t="s">
        <v>1947</v>
      </c>
      <c r="H137" s="135">
        <v>1</v>
      </c>
      <c r="I137" s="136"/>
      <c r="J137" s="137">
        <f>ROUND(I137*H137,2)</f>
        <v>0</v>
      </c>
      <c r="K137" s="133" t="s">
        <v>19</v>
      </c>
      <c r="L137" s="32"/>
      <c r="M137" s="138" t="s">
        <v>19</v>
      </c>
      <c r="N137" s="139" t="s">
        <v>40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158</v>
      </c>
      <c r="AT137" s="142" t="s">
        <v>153</v>
      </c>
      <c r="AU137" s="142" t="s">
        <v>76</v>
      </c>
      <c r="AY137" s="17" t="s">
        <v>150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76</v>
      </c>
      <c r="BK137" s="143">
        <f>ROUND(I137*H137,2)</f>
        <v>0</v>
      </c>
      <c r="BL137" s="17" t="s">
        <v>158</v>
      </c>
      <c r="BM137" s="142" t="s">
        <v>1948</v>
      </c>
    </row>
    <row r="138" spans="2:65" s="1" customFormat="1">
      <c r="B138" s="32"/>
      <c r="D138" s="144" t="s">
        <v>160</v>
      </c>
      <c r="F138" s="145" t="s">
        <v>1949</v>
      </c>
      <c r="I138" s="146"/>
      <c r="L138" s="32"/>
      <c r="M138" s="147"/>
      <c r="T138" s="53"/>
      <c r="AT138" s="17" t="s">
        <v>160</v>
      </c>
      <c r="AU138" s="17" t="s">
        <v>76</v>
      </c>
    </row>
    <row r="139" spans="2:65" s="1" customFormat="1" ht="16.5" customHeight="1">
      <c r="B139" s="32"/>
      <c r="C139" s="131" t="s">
        <v>7</v>
      </c>
      <c r="D139" s="131" t="s">
        <v>153</v>
      </c>
      <c r="E139" s="132" t="s">
        <v>1950</v>
      </c>
      <c r="F139" s="133" t="s">
        <v>1951</v>
      </c>
      <c r="G139" s="134" t="s">
        <v>1947</v>
      </c>
      <c r="H139" s="135">
        <v>1</v>
      </c>
      <c r="I139" s="136"/>
      <c r="J139" s="137">
        <f>ROUND(I139*H139,2)</f>
        <v>0</v>
      </c>
      <c r="K139" s="133" t="s">
        <v>19</v>
      </c>
      <c r="L139" s="32"/>
      <c r="M139" s="138" t="s">
        <v>19</v>
      </c>
      <c r="N139" s="139" t="s">
        <v>40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158</v>
      </c>
      <c r="AT139" s="142" t="s">
        <v>153</v>
      </c>
      <c r="AU139" s="142" t="s">
        <v>76</v>
      </c>
      <c r="AY139" s="17" t="s">
        <v>150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76</v>
      </c>
      <c r="BK139" s="143">
        <f>ROUND(I139*H139,2)</f>
        <v>0</v>
      </c>
      <c r="BL139" s="17" t="s">
        <v>158</v>
      </c>
      <c r="BM139" s="142" t="s">
        <v>1952</v>
      </c>
    </row>
    <row r="140" spans="2:65" s="1" customFormat="1">
      <c r="B140" s="32"/>
      <c r="D140" s="144" t="s">
        <v>160</v>
      </c>
      <c r="F140" s="145" t="s">
        <v>1951</v>
      </c>
      <c r="I140" s="146"/>
      <c r="L140" s="32"/>
      <c r="M140" s="147"/>
      <c r="T140" s="53"/>
      <c r="AT140" s="17" t="s">
        <v>160</v>
      </c>
      <c r="AU140" s="17" t="s">
        <v>76</v>
      </c>
    </row>
    <row r="141" spans="2:65" s="1" customFormat="1" ht="16.5" customHeight="1">
      <c r="B141" s="32"/>
      <c r="C141" s="131" t="s">
        <v>392</v>
      </c>
      <c r="D141" s="131" t="s">
        <v>153</v>
      </c>
      <c r="E141" s="132" t="s">
        <v>1953</v>
      </c>
      <c r="F141" s="133" t="s">
        <v>1954</v>
      </c>
      <c r="G141" s="134" t="s">
        <v>1584</v>
      </c>
      <c r="H141" s="135">
        <v>1</v>
      </c>
      <c r="I141" s="136"/>
      <c r="J141" s="137">
        <f>ROUND(I141*H141,2)</f>
        <v>0</v>
      </c>
      <c r="K141" s="133" t="s">
        <v>19</v>
      </c>
      <c r="L141" s="32"/>
      <c r="M141" s="138" t="s">
        <v>19</v>
      </c>
      <c r="N141" s="139" t="s">
        <v>40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158</v>
      </c>
      <c r="AT141" s="142" t="s">
        <v>153</v>
      </c>
      <c r="AU141" s="142" t="s">
        <v>76</v>
      </c>
      <c r="AY141" s="17" t="s">
        <v>150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76</v>
      </c>
      <c r="BK141" s="143">
        <f>ROUND(I141*H141,2)</f>
        <v>0</v>
      </c>
      <c r="BL141" s="17" t="s">
        <v>158</v>
      </c>
      <c r="BM141" s="142" t="s">
        <v>541</v>
      </c>
    </row>
    <row r="142" spans="2:65" s="1" customFormat="1">
      <c r="B142" s="32"/>
      <c r="D142" s="144" t="s">
        <v>160</v>
      </c>
      <c r="F142" s="145" t="s">
        <v>1954</v>
      </c>
      <c r="I142" s="146"/>
      <c r="L142" s="32"/>
      <c r="M142" s="147"/>
      <c r="T142" s="53"/>
      <c r="AT142" s="17" t="s">
        <v>160</v>
      </c>
      <c r="AU142" s="17" t="s">
        <v>76</v>
      </c>
    </row>
    <row r="143" spans="2:65" s="11" customFormat="1" ht="25.9" customHeight="1">
      <c r="B143" s="119"/>
      <c r="D143" s="120" t="s">
        <v>68</v>
      </c>
      <c r="E143" s="121" t="s">
        <v>1585</v>
      </c>
      <c r="F143" s="121" t="s">
        <v>1955</v>
      </c>
      <c r="I143" s="122"/>
      <c r="J143" s="123">
        <f>BK143</f>
        <v>0</v>
      </c>
      <c r="L143" s="119"/>
      <c r="M143" s="124"/>
      <c r="P143" s="125">
        <f>SUM(P144:P147)</f>
        <v>0</v>
      </c>
      <c r="R143" s="125">
        <f>SUM(R144:R147)</f>
        <v>0</v>
      </c>
      <c r="T143" s="126">
        <f>SUM(T144:T147)</f>
        <v>0</v>
      </c>
      <c r="AR143" s="120" t="s">
        <v>76</v>
      </c>
      <c r="AT143" s="127" t="s">
        <v>68</v>
      </c>
      <c r="AU143" s="127" t="s">
        <v>69</v>
      </c>
      <c r="AY143" s="120" t="s">
        <v>150</v>
      </c>
      <c r="BK143" s="128">
        <f>SUM(BK144:BK147)</f>
        <v>0</v>
      </c>
    </row>
    <row r="144" spans="2:65" s="1" customFormat="1" ht="16.5" customHeight="1">
      <c r="B144" s="32"/>
      <c r="C144" s="131" t="s">
        <v>402</v>
      </c>
      <c r="D144" s="131" t="s">
        <v>153</v>
      </c>
      <c r="E144" s="132" t="s">
        <v>1956</v>
      </c>
      <c r="F144" s="133" t="s">
        <v>1957</v>
      </c>
      <c r="G144" s="134" t="s">
        <v>1584</v>
      </c>
      <c r="H144" s="135">
        <v>1</v>
      </c>
      <c r="I144" s="136"/>
      <c r="J144" s="137">
        <f>ROUND(I144*H144,2)</f>
        <v>0</v>
      </c>
      <c r="K144" s="133" t="s">
        <v>19</v>
      </c>
      <c r="L144" s="32"/>
      <c r="M144" s="138" t="s">
        <v>19</v>
      </c>
      <c r="N144" s="139" t="s">
        <v>40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158</v>
      </c>
      <c r="AT144" s="142" t="s">
        <v>153</v>
      </c>
      <c r="AU144" s="142" t="s">
        <v>76</v>
      </c>
      <c r="AY144" s="17" t="s">
        <v>150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76</v>
      </c>
      <c r="BK144" s="143">
        <f>ROUND(I144*H144,2)</f>
        <v>0</v>
      </c>
      <c r="BL144" s="17" t="s">
        <v>158</v>
      </c>
      <c r="BM144" s="142" t="s">
        <v>993</v>
      </c>
    </row>
    <row r="145" spans="2:65" s="1" customFormat="1">
      <c r="B145" s="32"/>
      <c r="D145" s="144" t="s">
        <v>160</v>
      </c>
      <c r="F145" s="145" t="s">
        <v>1958</v>
      </c>
      <c r="I145" s="146"/>
      <c r="L145" s="32"/>
      <c r="M145" s="147"/>
      <c r="T145" s="53"/>
      <c r="AT145" s="17" t="s">
        <v>160</v>
      </c>
      <c r="AU145" s="17" t="s">
        <v>76</v>
      </c>
    </row>
    <row r="146" spans="2:65" s="1" customFormat="1" ht="16.5" customHeight="1">
      <c r="B146" s="32"/>
      <c r="C146" s="131" t="s">
        <v>409</v>
      </c>
      <c r="D146" s="131" t="s">
        <v>153</v>
      </c>
      <c r="E146" s="132" t="s">
        <v>1959</v>
      </c>
      <c r="F146" s="133" t="s">
        <v>1960</v>
      </c>
      <c r="G146" s="134" t="s">
        <v>1584</v>
      </c>
      <c r="H146" s="135">
        <v>2</v>
      </c>
      <c r="I146" s="136"/>
      <c r="J146" s="137">
        <f>ROUND(I146*H146,2)</f>
        <v>0</v>
      </c>
      <c r="K146" s="133" t="s">
        <v>19</v>
      </c>
      <c r="L146" s="32"/>
      <c r="M146" s="138" t="s">
        <v>19</v>
      </c>
      <c r="N146" s="139" t="s">
        <v>40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158</v>
      </c>
      <c r="AT146" s="142" t="s">
        <v>153</v>
      </c>
      <c r="AU146" s="142" t="s">
        <v>76</v>
      </c>
      <c r="AY146" s="17" t="s">
        <v>150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76</v>
      </c>
      <c r="BK146" s="143">
        <f>ROUND(I146*H146,2)</f>
        <v>0</v>
      </c>
      <c r="BL146" s="17" t="s">
        <v>158</v>
      </c>
      <c r="BM146" s="142" t="s">
        <v>1005</v>
      </c>
    </row>
    <row r="147" spans="2:65" s="1" customFormat="1">
      <c r="B147" s="32"/>
      <c r="D147" s="144" t="s">
        <v>160</v>
      </c>
      <c r="F147" s="145" t="s">
        <v>1960</v>
      </c>
      <c r="I147" s="146"/>
      <c r="L147" s="32"/>
      <c r="M147" s="147"/>
      <c r="T147" s="53"/>
      <c r="AT147" s="17" t="s">
        <v>160</v>
      </c>
      <c r="AU147" s="17" t="s">
        <v>76</v>
      </c>
    </row>
    <row r="148" spans="2:65" s="11" customFormat="1" ht="25.9" customHeight="1">
      <c r="B148" s="119"/>
      <c r="D148" s="120" t="s">
        <v>68</v>
      </c>
      <c r="E148" s="121" t="s">
        <v>1739</v>
      </c>
      <c r="F148" s="121" t="s">
        <v>1961</v>
      </c>
      <c r="I148" s="122"/>
      <c r="J148" s="123">
        <f>BK148</f>
        <v>0</v>
      </c>
      <c r="L148" s="119"/>
      <c r="M148" s="124"/>
      <c r="P148" s="125">
        <f>P149</f>
        <v>0</v>
      </c>
      <c r="R148" s="125">
        <f>R149</f>
        <v>0</v>
      </c>
      <c r="T148" s="126">
        <f>T149</f>
        <v>0</v>
      </c>
      <c r="AR148" s="120" t="s">
        <v>76</v>
      </c>
      <c r="AT148" s="127" t="s">
        <v>68</v>
      </c>
      <c r="AU148" s="127" t="s">
        <v>69</v>
      </c>
      <c r="AY148" s="120" t="s">
        <v>150</v>
      </c>
      <c r="BK148" s="128">
        <f>BK149</f>
        <v>0</v>
      </c>
    </row>
    <row r="149" spans="2:65" s="11" customFormat="1" ht="22.9" customHeight="1">
      <c r="B149" s="119"/>
      <c r="D149" s="120" t="s">
        <v>68</v>
      </c>
      <c r="E149" s="129" t="s">
        <v>1848</v>
      </c>
      <c r="F149" s="129" t="s">
        <v>1962</v>
      </c>
      <c r="I149" s="122"/>
      <c r="J149" s="130">
        <f>BK149</f>
        <v>0</v>
      </c>
      <c r="L149" s="119"/>
      <c r="M149" s="124"/>
      <c r="P149" s="125">
        <f>SUM(P150:P155)</f>
        <v>0</v>
      </c>
      <c r="R149" s="125">
        <f>SUM(R150:R155)</f>
        <v>0</v>
      </c>
      <c r="T149" s="126">
        <f>SUM(T150:T155)</f>
        <v>0</v>
      </c>
      <c r="AR149" s="120" t="s">
        <v>76</v>
      </c>
      <c r="AT149" s="127" t="s">
        <v>68</v>
      </c>
      <c r="AU149" s="127" t="s">
        <v>76</v>
      </c>
      <c r="AY149" s="120" t="s">
        <v>150</v>
      </c>
      <c r="BK149" s="128">
        <f>SUM(BK150:BK155)</f>
        <v>0</v>
      </c>
    </row>
    <row r="150" spans="2:65" s="1" customFormat="1" ht="16.5" customHeight="1">
      <c r="B150" s="32"/>
      <c r="C150" s="131" t="s">
        <v>418</v>
      </c>
      <c r="D150" s="131" t="s">
        <v>153</v>
      </c>
      <c r="E150" s="132" t="s">
        <v>1963</v>
      </c>
      <c r="F150" s="133" t="s">
        <v>1964</v>
      </c>
      <c r="G150" s="134" t="s">
        <v>1584</v>
      </c>
      <c r="H150" s="135">
        <v>1</v>
      </c>
      <c r="I150" s="136"/>
      <c r="J150" s="137">
        <f>ROUND(I150*H150,2)</f>
        <v>0</v>
      </c>
      <c r="K150" s="133" t="s">
        <v>19</v>
      </c>
      <c r="L150" s="32"/>
      <c r="M150" s="138" t="s">
        <v>19</v>
      </c>
      <c r="N150" s="139" t="s">
        <v>40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158</v>
      </c>
      <c r="AT150" s="142" t="s">
        <v>153</v>
      </c>
      <c r="AU150" s="142" t="s">
        <v>78</v>
      </c>
      <c r="AY150" s="17" t="s">
        <v>150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76</v>
      </c>
      <c r="BK150" s="143">
        <f>ROUND(I150*H150,2)</f>
        <v>0</v>
      </c>
      <c r="BL150" s="17" t="s">
        <v>158</v>
      </c>
      <c r="BM150" s="142" t="s">
        <v>1046</v>
      </c>
    </row>
    <row r="151" spans="2:65" s="1" customFormat="1">
      <c r="B151" s="32"/>
      <c r="D151" s="144" t="s">
        <v>160</v>
      </c>
      <c r="F151" s="145" t="s">
        <v>1964</v>
      </c>
      <c r="I151" s="146"/>
      <c r="L151" s="32"/>
      <c r="M151" s="147"/>
      <c r="T151" s="53"/>
      <c r="AT151" s="17" t="s">
        <v>160</v>
      </c>
      <c r="AU151" s="17" t="s">
        <v>78</v>
      </c>
    </row>
    <row r="152" spans="2:65" s="1" customFormat="1" ht="16.5" customHeight="1">
      <c r="B152" s="32"/>
      <c r="C152" s="131" t="s">
        <v>425</v>
      </c>
      <c r="D152" s="131" t="s">
        <v>153</v>
      </c>
      <c r="E152" s="132" t="s">
        <v>1965</v>
      </c>
      <c r="F152" s="133" t="s">
        <v>1966</v>
      </c>
      <c r="G152" s="134" t="s">
        <v>1584</v>
      </c>
      <c r="H152" s="135">
        <v>1</v>
      </c>
      <c r="I152" s="136"/>
      <c r="J152" s="137">
        <f>ROUND(I152*H152,2)</f>
        <v>0</v>
      </c>
      <c r="K152" s="133" t="s">
        <v>19</v>
      </c>
      <c r="L152" s="32"/>
      <c r="M152" s="138" t="s">
        <v>19</v>
      </c>
      <c r="N152" s="139" t="s">
        <v>40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158</v>
      </c>
      <c r="AT152" s="142" t="s">
        <v>153</v>
      </c>
      <c r="AU152" s="142" t="s">
        <v>78</v>
      </c>
      <c r="AY152" s="17" t="s">
        <v>150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76</v>
      </c>
      <c r="BK152" s="143">
        <f>ROUND(I152*H152,2)</f>
        <v>0</v>
      </c>
      <c r="BL152" s="17" t="s">
        <v>158</v>
      </c>
      <c r="BM152" s="142" t="s">
        <v>1058</v>
      </c>
    </row>
    <row r="153" spans="2:65" s="1" customFormat="1">
      <c r="B153" s="32"/>
      <c r="D153" s="144" t="s">
        <v>160</v>
      </c>
      <c r="F153" s="145" t="s">
        <v>1966</v>
      </c>
      <c r="I153" s="146"/>
      <c r="L153" s="32"/>
      <c r="M153" s="147"/>
      <c r="T153" s="53"/>
      <c r="AT153" s="17" t="s">
        <v>160</v>
      </c>
      <c r="AU153" s="17" t="s">
        <v>78</v>
      </c>
    </row>
    <row r="154" spans="2:65" s="1" customFormat="1" ht="16.5" customHeight="1">
      <c r="B154" s="32"/>
      <c r="C154" s="131" t="s">
        <v>431</v>
      </c>
      <c r="D154" s="131" t="s">
        <v>153</v>
      </c>
      <c r="E154" s="132" t="s">
        <v>1967</v>
      </c>
      <c r="F154" s="133" t="s">
        <v>1968</v>
      </c>
      <c r="G154" s="134" t="s">
        <v>1584</v>
      </c>
      <c r="H154" s="135">
        <v>1</v>
      </c>
      <c r="I154" s="136"/>
      <c r="J154" s="137">
        <f>ROUND(I154*H154,2)</f>
        <v>0</v>
      </c>
      <c r="K154" s="133" t="s">
        <v>19</v>
      </c>
      <c r="L154" s="32"/>
      <c r="M154" s="138" t="s">
        <v>19</v>
      </c>
      <c r="N154" s="139" t="s">
        <v>40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158</v>
      </c>
      <c r="AT154" s="142" t="s">
        <v>153</v>
      </c>
      <c r="AU154" s="142" t="s">
        <v>78</v>
      </c>
      <c r="AY154" s="17" t="s">
        <v>150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76</v>
      </c>
      <c r="BK154" s="143">
        <f>ROUND(I154*H154,2)</f>
        <v>0</v>
      </c>
      <c r="BL154" s="17" t="s">
        <v>158</v>
      </c>
      <c r="BM154" s="142" t="s">
        <v>1069</v>
      </c>
    </row>
    <row r="155" spans="2:65" s="1" customFormat="1">
      <c r="B155" s="32"/>
      <c r="D155" s="144" t="s">
        <v>160</v>
      </c>
      <c r="F155" s="145" t="s">
        <v>1968</v>
      </c>
      <c r="I155" s="146"/>
      <c r="L155" s="32"/>
      <c r="M155" s="187"/>
      <c r="N155" s="188"/>
      <c r="O155" s="188"/>
      <c r="P155" s="188"/>
      <c r="Q155" s="188"/>
      <c r="R155" s="188"/>
      <c r="S155" s="188"/>
      <c r="T155" s="189"/>
      <c r="AT155" s="17" t="s">
        <v>160</v>
      </c>
      <c r="AU155" s="17" t="s">
        <v>78</v>
      </c>
    </row>
    <row r="156" spans="2:65" s="1" customFormat="1" ht="6.95" customHeight="1">
      <c r="B156" s="41"/>
      <c r="C156" s="42"/>
      <c r="D156" s="42"/>
      <c r="E156" s="42"/>
      <c r="F156" s="42"/>
      <c r="G156" s="42"/>
      <c r="H156" s="42"/>
      <c r="I156" s="42"/>
      <c r="J156" s="42"/>
      <c r="K156" s="42"/>
      <c r="L156" s="32"/>
    </row>
  </sheetData>
  <sheetProtection algorithmName="SHA-512" hashValue="/9jZmfA8LS+dajATamj1Wz9fQ3V4tKmhX7qA7+3IPgJuc1yLPESBXY7jc2E6ubQVTFFxM984U67QMD9xqFFnrQ==" saltValue="OhwpfwhcxdOpWnyMnWkBQbHLqFhJI4SGIKaygY8olog4/aCTsctsmT7T+qyEJpKOh/gfgR+vFHuawo+3Y6Kkqw==" spinCount="100000" sheet="1" objects="1" scenarios="1" formatColumns="0" formatRows="0" autoFilter="0"/>
  <autoFilter ref="C94:K155" xr:uid="{00000000-0009-0000-0000-000005000000}"/>
  <mergeCells count="15">
    <mergeCell ref="E81:H81"/>
    <mergeCell ref="E85:H85"/>
    <mergeCell ref="E83:H83"/>
    <mergeCell ref="E87:H87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>
      <c r="B8" s="20"/>
      <c r="D8" s="27" t="s">
        <v>116</v>
      </c>
      <c r="L8" s="20"/>
    </row>
    <row r="9" spans="2:46" ht="16.5" customHeight="1">
      <c r="B9" s="20"/>
      <c r="E9" s="280" t="s">
        <v>117</v>
      </c>
      <c r="F9" s="292"/>
      <c r="G9" s="292"/>
      <c r="H9" s="292"/>
      <c r="L9" s="20"/>
    </row>
    <row r="10" spans="2:46" ht="12" customHeight="1">
      <c r="B10" s="20"/>
      <c r="D10" s="27" t="s">
        <v>118</v>
      </c>
      <c r="L10" s="20"/>
    </row>
    <row r="11" spans="2:46" s="1" customFormat="1" ht="16.5" customHeight="1">
      <c r="B11" s="32"/>
      <c r="E11" s="278" t="s">
        <v>1896</v>
      </c>
      <c r="F11" s="282"/>
      <c r="G11" s="282"/>
      <c r="H11" s="282"/>
      <c r="L11" s="32"/>
    </row>
    <row r="12" spans="2:46" s="1" customFormat="1" ht="12" customHeight="1">
      <c r="B12" s="32"/>
      <c r="D12" s="27" t="s">
        <v>1897</v>
      </c>
      <c r="L12" s="32"/>
    </row>
    <row r="13" spans="2:46" s="1" customFormat="1" ht="16.5" customHeight="1">
      <c r="B13" s="32"/>
      <c r="E13" s="244" t="s">
        <v>1969</v>
      </c>
      <c r="F13" s="282"/>
      <c r="G13" s="282"/>
      <c r="H13" s="282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19</v>
      </c>
      <c r="I15" s="27" t="s">
        <v>20</v>
      </c>
      <c r="J15" s="25" t="s">
        <v>19</v>
      </c>
      <c r="L15" s="32"/>
    </row>
    <row r="16" spans="2:46" s="1" customFormat="1" ht="12" customHeight="1">
      <c r="B16" s="32"/>
      <c r="D16" s="27" t="s">
        <v>21</v>
      </c>
      <c r="F16" s="25" t="s">
        <v>22</v>
      </c>
      <c r="I16" s="27" t="s">
        <v>23</v>
      </c>
      <c r="J16" s="49" t="str">
        <f>'Rekapitulace stavby'!AN8</f>
        <v>31. 8. 2025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25</v>
      </c>
      <c r="I18" s="27" t="s">
        <v>26</v>
      </c>
      <c r="J18" s="25" t="str">
        <f>IF('Rekapitulace stavby'!AN10="","",'Rekapitulace stavby'!AN10)</f>
        <v/>
      </c>
      <c r="L18" s="32"/>
    </row>
    <row r="19" spans="2:12" s="1" customFormat="1" ht="18" customHeight="1">
      <c r="B19" s="32"/>
      <c r="E19" s="25" t="str">
        <f>IF('Rekapitulace stavby'!E11="","",'Rekapitulace stavby'!E11)</f>
        <v xml:space="preserve"> </v>
      </c>
      <c r="I19" s="27" t="s">
        <v>27</v>
      </c>
      <c r="J19" s="25" t="str">
        <f>IF('Rekapitulace stavby'!AN11="","",'Rekapitulace stavby'!AN11)</f>
        <v/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26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83" t="str">
        <f>'Rekapitulace stavby'!E14</f>
        <v>Vyplň údaj</v>
      </c>
      <c r="F22" s="250"/>
      <c r="G22" s="250"/>
      <c r="H22" s="250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26</v>
      </c>
      <c r="J24" s="25" t="str">
        <f>IF('Rekapitulace stavby'!AN16="","",'Rekapitulace stavby'!AN16)</f>
        <v/>
      </c>
      <c r="L24" s="32"/>
    </row>
    <row r="25" spans="2:12" s="1" customFormat="1" ht="18" customHeight="1">
      <c r="B25" s="32"/>
      <c r="E25" s="25" t="str">
        <f>IF('Rekapitulace stavby'!E17="","",'Rekapitulace stavby'!E17)</f>
        <v xml:space="preserve"> </v>
      </c>
      <c r="I25" s="27" t="s">
        <v>27</v>
      </c>
      <c r="J25" s="25" t="str">
        <f>IF('Rekapitulace stavby'!AN17="","",'Rekapitulace stavby'!AN17)</f>
        <v/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26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1"/>
      <c r="E31" s="254" t="s">
        <v>19</v>
      </c>
      <c r="F31" s="254"/>
      <c r="G31" s="254"/>
      <c r="H31" s="254"/>
      <c r="L31" s="91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25.35" customHeight="1">
      <c r="B34" s="32"/>
      <c r="D34" s="92" t="s">
        <v>35</v>
      </c>
      <c r="J34" s="63">
        <f>ROUND(J93, 2)</f>
        <v>0</v>
      </c>
      <c r="L34" s="32"/>
    </row>
    <row r="35" spans="2:12" s="1" customFormat="1" ht="6.95" customHeight="1">
      <c r="B35" s="32"/>
      <c r="D35" s="50"/>
      <c r="E35" s="50"/>
      <c r="F35" s="50"/>
      <c r="G35" s="50"/>
      <c r="H35" s="50"/>
      <c r="I35" s="50"/>
      <c r="J35" s="50"/>
      <c r="K35" s="50"/>
      <c r="L35" s="32"/>
    </row>
    <row r="36" spans="2:12" s="1" customFormat="1" ht="14.45" customHeight="1">
      <c r="B36" s="32"/>
      <c r="F36" s="35" t="s">
        <v>37</v>
      </c>
      <c r="I36" s="35" t="s">
        <v>36</v>
      </c>
      <c r="J36" s="35" t="s">
        <v>38</v>
      </c>
      <c r="L36" s="32"/>
    </row>
    <row r="37" spans="2:12" s="1" customFormat="1" ht="14.45" customHeight="1">
      <c r="B37" s="32"/>
      <c r="D37" s="52" t="s">
        <v>39</v>
      </c>
      <c r="E37" s="27" t="s">
        <v>40</v>
      </c>
      <c r="F37" s="83">
        <f>ROUND((SUM(BE93:BE119)),  2)</f>
        <v>0</v>
      </c>
      <c r="I37" s="93">
        <v>0.21</v>
      </c>
      <c r="J37" s="83">
        <f>ROUND(((SUM(BE93:BE119))*I37),  2)</f>
        <v>0</v>
      </c>
      <c r="L37" s="32"/>
    </row>
    <row r="38" spans="2:12" s="1" customFormat="1" ht="14.45" customHeight="1">
      <c r="B38" s="32"/>
      <c r="E38" s="27" t="s">
        <v>41</v>
      </c>
      <c r="F38" s="83">
        <f>ROUND((SUM(BF93:BF119)),  2)</f>
        <v>0</v>
      </c>
      <c r="I38" s="93">
        <v>0.12</v>
      </c>
      <c r="J38" s="83">
        <f>ROUND(((SUM(BF93:BF119))*I38),  2)</f>
        <v>0</v>
      </c>
      <c r="L38" s="32"/>
    </row>
    <row r="39" spans="2:12" s="1" customFormat="1" ht="14.45" hidden="1" customHeight="1">
      <c r="B39" s="32"/>
      <c r="E39" s="27" t="s">
        <v>42</v>
      </c>
      <c r="F39" s="83">
        <f>ROUND((SUM(BG93:BG119)),  2)</f>
        <v>0</v>
      </c>
      <c r="I39" s="93">
        <v>0.21</v>
      </c>
      <c r="J39" s="83">
        <f>0</f>
        <v>0</v>
      </c>
      <c r="L39" s="32"/>
    </row>
    <row r="40" spans="2:12" s="1" customFormat="1" ht="14.45" hidden="1" customHeight="1">
      <c r="B40" s="32"/>
      <c r="E40" s="27" t="s">
        <v>43</v>
      </c>
      <c r="F40" s="83">
        <f>ROUND((SUM(BH93:BH119)),  2)</f>
        <v>0</v>
      </c>
      <c r="I40" s="93">
        <v>0.12</v>
      </c>
      <c r="J40" s="83">
        <f>0</f>
        <v>0</v>
      </c>
      <c r="L40" s="32"/>
    </row>
    <row r="41" spans="2:12" s="1" customFormat="1" ht="14.45" hidden="1" customHeight="1">
      <c r="B41" s="32"/>
      <c r="E41" s="27" t="s">
        <v>44</v>
      </c>
      <c r="F41" s="83">
        <f>ROUND((SUM(BI93:BI119)),  2)</f>
        <v>0</v>
      </c>
      <c r="I41" s="93">
        <v>0</v>
      </c>
      <c r="J41" s="83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4"/>
      <c r="D43" s="95" t="s">
        <v>45</v>
      </c>
      <c r="E43" s="54"/>
      <c r="F43" s="54"/>
      <c r="G43" s="96" t="s">
        <v>46</v>
      </c>
      <c r="H43" s="97" t="s">
        <v>47</v>
      </c>
      <c r="I43" s="54"/>
      <c r="J43" s="98">
        <f>SUM(J34:J41)</f>
        <v>0</v>
      </c>
      <c r="K43" s="99"/>
      <c r="L43" s="32"/>
    </row>
    <row r="44" spans="2:12" s="1" customFormat="1" ht="14.4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2"/>
    </row>
    <row r="48" spans="2:12" s="1" customFormat="1" ht="6.95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2"/>
    </row>
    <row r="49" spans="2:12" s="1" customFormat="1" ht="24.95" customHeight="1">
      <c r="B49" s="32"/>
      <c r="C49" s="21" t="s">
        <v>120</v>
      </c>
      <c r="L49" s="32"/>
    </row>
    <row r="50" spans="2:12" s="1" customFormat="1" ht="6.95" customHeight="1">
      <c r="B50" s="32"/>
      <c r="L50" s="32"/>
    </row>
    <row r="51" spans="2:12" s="1" customFormat="1" ht="12" customHeight="1">
      <c r="B51" s="32"/>
      <c r="C51" s="27" t="s">
        <v>16</v>
      </c>
      <c r="L51" s="32"/>
    </row>
    <row r="52" spans="2:12" s="1" customFormat="1" ht="16.5" customHeight="1">
      <c r="B52" s="32"/>
      <c r="E52" s="280" t="str">
        <f>E7</f>
        <v>FN Brno - Rekonstrukce kliniky dětských infekčních nemocí a energeticky úsporná opatření objektu S</v>
      </c>
      <c r="F52" s="281"/>
      <c r="G52" s="281"/>
      <c r="H52" s="281"/>
      <c r="L52" s="32"/>
    </row>
    <row r="53" spans="2:12" ht="12" customHeight="1">
      <c r="B53" s="20"/>
      <c r="C53" s="27" t="s">
        <v>116</v>
      </c>
      <c r="L53" s="20"/>
    </row>
    <row r="54" spans="2:12" ht="16.5" customHeight="1">
      <c r="B54" s="20"/>
      <c r="E54" s="280" t="s">
        <v>117</v>
      </c>
      <c r="F54" s="292"/>
      <c r="G54" s="292"/>
      <c r="H54" s="292"/>
      <c r="L54" s="20"/>
    </row>
    <row r="55" spans="2:12" ht="12" customHeight="1">
      <c r="B55" s="20"/>
      <c r="C55" s="27" t="s">
        <v>118</v>
      </c>
      <c r="L55" s="20"/>
    </row>
    <row r="56" spans="2:12" s="1" customFormat="1" ht="16.5" customHeight="1">
      <c r="B56" s="32"/>
      <c r="E56" s="278" t="s">
        <v>1896</v>
      </c>
      <c r="F56" s="282"/>
      <c r="G56" s="282"/>
      <c r="H56" s="282"/>
      <c r="L56" s="32"/>
    </row>
    <row r="57" spans="2:12" s="1" customFormat="1" ht="12" customHeight="1">
      <c r="B57" s="32"/>
      <c r="C57" s="27" t="s">
        <v>1897</v>
      </c>
      <c r="L57" s="32"/>
    </row>
    <row r="58" spans="2:12" s="1" customFormat="1" ht="16.5" customHeight="1">
      <c r="B58" s="32"/>
      <c r="E58" s="244" t="str">
        <f>E13</f>
        <v>D.1.2.4.2 - DC část</v>
      </c>
      <c r="F58" s="282"/>
      <c r="G58" s="282"/>
      <c r="H58" s="282"/>
      <c r="L58" s="32"/>
    </row>
    <row r="59" spans="2:12" s="1" customFormat="1" ht="6.95" customHeight="1">
      <c r="B59" s="32"/>
      <c r="L59" s="32"/>
    </row>
    <row r="60" spans="2:12" s="1" customFormat="1" ht="12" customHeight="1">
      <c r="B60" s="32"/>
      <c r="C60" s="27" t="s">
        <v>21</v>
      </c>
      <c r="F60" s="25" t="str">
        <f>F16</f>
        <v xml:space="preserve"> </v>
      </c>
      <c r="I60" s="27" t="s">
        <v>23</v>
      </c>
      <c r="J60" s="49" t="str">
        <f>IF(J16="","",J16)</f>
        <v>31. 8. 2025</v>
      </c>
      <c r="L60" s="32"/>
    </row>
    <row r="61" spans="2:12" s="1" customFormat="1" ht="6.95" customHeight="1">
      <c r="B61" s="32"/>
      <c r="L61" s="32"/>
    </row>
    <row r="62" spans="2:12" s="1" customFormat="1" ht="15.2" customHeight="1">
      <c r="B62" s="32"/>
      <c r="C62" s="27" t="s">
        <v>25</v>
      </c>
      <c r="F62" s="25" t="str">
        <f>E19</f>
        <v xml:space="preserve"> </v>
      </c>
      <c r="I62" s="27" t="s">
        <v>30</v>
      </c>
      <c r="J62" s="30" t="str">
        <f>E25</f>
        <v xml:space="preserve"> </v>
      </c>
      <c r="L62" s="32"/>
    </row>
    <row r="63" spans="2:12" s="1" customFormat="1" ht="15.2" customHeight="1">
      <c r="B63" s="32"/>
      <c r="C63" s="27" t="s">
        <v>28</v>
      </c>
      <c r="F63" s="25" t="str">
        <f>IF(E22="","",E22)</f>
        <v>Vyplň údaj</v>
      </c>
      <c r="I63" s="27" t="s">
        <v>32</v>
      </c>
      <c r="J63" s="30" t="str">
        <f>E28</f>
        <v xml:space="preserve"> </v>
      </c>
      <c r="L63" s="32"/>
    </row>
    <row r="64" spans="2:12" s="1" customFormat="1" ht="10.35" customHeight="1">
      <c r="B64" s="32"/>
      <c r="L64" s="32"/>
    </row>
    <row r="65" spans="2:47" s="1" customFormat="1" ht="29.25" customHeight="1">
      <c r="B65" s="32"/>
      <c r="C65" s="100" t="s">
        <v>121</v>
      </c>
      <c r="D65" s="94"/>
      <c r="E65" s="94"/>
      <c r="F65" s="94"/>
      <c r="G65" s="94"/>
      <c r="H65" s="94"/>
      <c r="I65" s="94"/>
      <c r="J65" s="101" t="s">
        <v>122</v>
      </c>
      <c r="K65" s="94"/>
      <c r="L65" s="32"/>
    </row>
    <row r="66" spans="2:47" s="1" customFormat="1" ht="10.35" customHeight="1">
      <c r="B66" s="32"/>
      <c r="L66" s="32"/>
    </row>
    <row r="67" spans="2:47" s="1" customFormat="1" ht="22.9" customHeight="1">
      <c r="B67" s="32"/>
      <c r="C67" s="102" t="s">
        <v>67</v>
      </c>
      <c r="J67" s="63">
        <f>J93</f>
        <v>0</v>
      </c>
      <c r="L67" s="32"/>
      <c r="AU67" s="17" t="s">
        <v>123</v>
      </c>
    </row>
    <row r="68" spans="2:47" s="8" customFormat="1" ht="24.95" customHeight="1">
      <c r="B68" s="103"/>
      <c r="D68" s="104" t="s">
        <v>1970</v>
      </c>
      <c r="E68" s="105"/>
      <c r="F68" s="105"/>
      <c r="G68" s="105"/>
      <c r="H68" s="105"/>
      <c r="I68" s="105"/>
      <c r="J68" s="106">
        <f>J94</f>
        <v>0</v>
      </c>
      <c r="L68" s="103"/>
    </row>
    <row r="69" spans="2:47" s="8" customFormat="1" ht="24.95" customHeight="1">
      <c r="B69" s="103"/>
      <c r="D69" s="104" t="s">
        <v>1971</v>
      </c>
      <c r="E69" s="105"/>
      <c r="F69" s="105"/>
      <c r="G69" s="105"/>
      <c r="H69" s="105"/>
      <c r="I69" s="105"/>
      <c r="J69" s="106">
        <f>J117</f>
        <v>0</v>
      </c>
      <c r="L69" s="103"/>
    </row>
    <row r="70" spans="2:47" s="1" customFormat="1" ht="21.75" customHeight="1">
      <c r="B70" s="32"/>
      <c r="L70" s="32"/>
    </row>
    <row r="71" spans="2:47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47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47" s="1" customFormat="1" ht="24.95" customHeight="1">
      <c r="B76" s="32"/>
      <c r="C76" s="21" t="s">
        <v>135</v>
      </c>
      <c r="L76" s="32"/>
    </row>
    <row r="77" spans="2:47" s="1" customFormat="1" ht="6.95" customHeight="1">
      <c r="B77" s="32"/>
      <c r="L77" s="32"/>
    </row>
    <row r="78" spans="2:47" s="1" customFormat="1" ht="12" customHeight="1">
      <c r="B78" s="32"/>
      <c r="C78" s="27" t="s">
        <v>16</v>
      </c>
      <c r="L78" s="32"/>
    </row>
    <row r="79" spans="2:47" s="1" customFormat="1" ht="16.5" customHeight="1">
      <c r="B79" s="32"/>
      <c r="E79" s="280" t="str">
        <f>E7</f>
        <v>FN Brno - Rekonstrukce kliniky dětských infekčních nemocí a energeticky úsporná opatření objektu S</v>
      </c>
      <c r="F79" s="281"/>
      <c r="G79" s="281"/>
      <c r="H79" s="281"/>
      <c r="L79" s="32"/>
    </row>
    <row r="80" spans="2:47" ht="12" customHeight="1">
      <c r="B80" s="20"/>
      <c r="C80" s="27" t="s">
        <v>116</v>
      </c>
      <c r="L80" s="20"/>
    </row>
    <row r="81" spans="2:65" ht="16.5" customHeight="1">
      <c r="B81" s="20"/>
      <c r="E81" s="280" t="s">
        <v>117</v>
      </c>
      <c r="F81" s="292"/>
      <c r="G81" s="292"/>
      <c r="H81" s="292"/>
      <c r="L81" s="20"/>
    </row>
    <row r="82" spans="2:65" ht="12" customHeight="1">
      <c r="B82" s="20"/>
      <c r="C82" s="27" t="s">
        <v>118</v>
      </c>
      <c r="L82" s="20"/>
    </row>
    <row r="83" spans="2:65" s="1" customFormat="1" ht="16.5" customHeight="1">
      <c r="B83" s="32"/>
      <c r="E83" s="278" t="s">
        <v>1896</v>
      </c>
      <c r="F83" s="282"/>
      <c r="G83" s="282"/>
      <c r="H83" s="282"/>
      <c r="L83" s="32"/>
    </row>
    <row r="84" spans="2:65" s="1" customFormat="1" ht="12" customHeight="1">
      <c r="B84" s="32"/>
      <c r="C84" s="27" t="s">
        <v>1897</v>
      </c>
      <c r="L84" s="32"/>
    </row>
    <row r="85" spans="2:65" s="1" customFormat="1" ht="16.5" customHeight="1">
      <c r="B85" s="32"/>
      <c r="E85" s="244" t="str">
        <f>E13</f>
        <v>D.1.2.4.2 - DC část</v>
      </c>
      <c r="F85" s="282"/>
      <c r="G85" s="282"/>
      <c r="H85" s="282"/>
      <c r="L85" s="32"/>
    </row>
    <row r="86" spans="2:65" s="1" customFormat="1" ht="6.95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F16</f>
        <v xml:space="preserve"> </v>
      </c>
      <c r="I87" s="27" t="s">
        <v>23</v>
      </c>
      <c r="J87" s="49" t="str">
        <f>IF(J16="","",J16)</f>
        <v>31. 8. 2025</v>
      </c>
      <c r="L87" s="32"/>
    </row>
    <row r="88" spans="2:65" s="1" customFormat="1" ht="6.95" customHeight="1">
      <c r="B88" s="32"/>
      <c r="L88" s="32"/>
    </row>
    <row r="89" spans="2:65" s="1" customFormat="1" ht="15.2" customHeight="1">
      <c r="B89" s="32"/>
      <c r="C89" s="27" t="s">
        <v>25</v>
      </c>
      <c r="F89" s="25" t="str">
        <f>E19</f>
        <v xml:space="preserve"> </v>
      </c>
      <c r="I89" s="27" t="s">
        <v>30</v>
      </c>
      <c r="J89" s="30" t="str">
        <f>E25</f>
        <v xml:space="preserve"> </v>
      </c>
      <c r="L89" s="32"/>
    </row>
    <row r="90" spans="2:65" s="1" customFormat="1" ht="15.2" customHeight="1">
      <c r="B90" s="32"/>
      <c r="C90" s="27" t="s">
        <v>28</v>
      </c>
      <c r="F90" s="25" t="str">
        <f>IF(E22="","",E22)</f>
        <v>Vyplň údaj</v>
      </c>
      <c r="I90" s="27" t="s">
        <v>32</v>
      </c>
      <c r="J90" s="30" t="str">
        <f>E28</f>
        <v xml:space="preserve"> </v>
      </c>
      <c r="L90" s="32"/>
    </row>
    <row r="91" spans="2:65" s="1" customFormat="1" ht="10.35" customHeight="1">
      <c r="B91" s="32"/>
      <c r="L91" s="32"/>
    </row>
    <row r="92" spans="2:65" s="10" customFormat="1" ht="29.25" customHeight="1">
      <c r="B92" s="111"/>
      <c r="C92" s="112" t="s">
        <v>136</v>
      </c>
      <c r="D92" s="113" t="s">
        <v>54</v>
      </c>
      <c r="E92" s="113" t="s">
        <v>50</v>
      </c>
      <c r="F92" s="113" t="s">
        <v>51</v>
      </c>
      <c r="G92" s="113" t="s">
        <v>137</v>
      </c>
      <c r="H92" s="113" t="s">
        <v>138</v>
      </c>
      <c r="I92" s="113" t="s">
        <v>139</v>
      </c>
      <c r="J92" s="113" t="s">
        <v>122</v>
      </c>
      <c r="K92" s="114" t="s">
        <v>140</v>
      </c>
      <c r="L92" s="111"/>
      <c r="M92" s="56" t="s">
        <v>19</v>
      </c>
      <c r="N92" s="57" t="s">
        <v>39</v>
      </c>
      <c r="O92" s="57" t="s">
        <v>141</v>
      </c>
      <c r="P92" s="57" t="s">
        <v>142</v>
      </c>
      <c r="Q92" s="57" t="s">
        <v>143</v>
      </c>
      <c r="R92" s="57" t="s">
        <v>144</v>
      </c>
      <c r="S92" s="57" t="s">
        <v>145</v>
      </c>
      <c r="T92" s="58" t="s">
        <v>146</v>
      </c>
    </row>
    <row r="93" spans="2:65" s="1" customFormat="1" ht="22.9" customHeight="1">
      <c r="B93" s="32"/>
      <c r="C93" s="61" t="s">
        <v>147</v>
      </c>
      <c r="J93" s="115">
        <f>BK93</f>
        <v>0</v>
      </c>
      <c r="L93" s="32"/>
      <c r="M93" s="59"/>
      <c r="N93" s="50"/>
      <c r="O93" s="50"/>
      <c r="P93" s="116">
        <f>P94+P117</f>
        <v>0</v>
      </c>
      <c r="Q93" s="50"/>
      <c r="R93" s="116">
        <f>R94+R117</f>
        <v>0</v>
      </c>
      <c r="S93" s="50"/>
      <c r="T93" s="117">
        <f>T94+T117</f>
        <v>0</v>
      </c>
      <c r="AT93" s="17" t="s">
        <v>68</v>
      </c>
      <c r="AU93" s="17" t="s">
        <v>123</v>
      </c>
      <c r="BK93" s="118">
        <f>BK94+BK117</f>
        <v>0</v>
      </c>
    </row>
    <row r="94" spans="2:65" s="11" customFormat="1" ht="25.9" customHeight="1">
      <c r="B94" s="119"/>
      <c r="D94" s="120" t="s">
        <v>68</v>
      </c>
      <c r="E94" s="121" t="s">
        <v>1580</v>
      </c>
      <c r="F94" s="121" t="s">
        <v>1972</v>
      </c>
      <c r="I94" s="122"/>
      <c r="J94" s="123">
        <f>BK94</f>
        <v>0</v>
      </c>
      <c r="L94" s="119"/>
      <c r="M94" s="124"/>
      <c r="P94" s="125">
        <f>SUM(P95:P116)</f>
        <v>0</v>
      </c>
      <c r="R94" s="125">
        <f>SUM(R95:R116)</f>
        <v>0</v>
      </c>
      <c r="T94" s="126">
        <f>SUM(T95:T116)</f>
        <v>0</v>
      </c>
      <c r="AR94" s="120" t="s">
        <v>76</v>
      </c>
      <c r="AT94" s="127" t="s">
        <v>68</v>
      </c>
      <c r="AU94" s="127" t="s">
        <v>69</v>
      </c>
      <c r="AY94" s="120" t="s">
        <v>150</v>
      </c>
      <c r="BK94" s="128">
        <f>SUM(BK95:BK116)</f>
        <v>0</v>
      </c>
    </row>
    <row r="95" spans="2:65" s="1" customFormat="1" ht="16.5" customHeight="1">
      <c r="B95" s="32"/>
      <c r="C95" s="131" t="s">
        <v>76</v>
      </c>
      <c r="D95" s="131" t="s">
        <v>153</v>
      </c>
      <c r="E95" s="132" t="s">
        <v>1973</v>
      </c>
      <c r="F95" s="133" t="s">
        <v>1974</v>
      </c>
      <c r="G95" s="134" t="s">
        <v>1947</v>
      </c>
      <c r="H95" s="135">
        <v>48</v>
      </c>
      <c r="I95" s="136"/>
      <c r="J95" s="137">
        <f>ROUND(I95*H95,2)</f>
        <v>0</v>
      </c>
      <c r="K95" s="133" t="s">
        <v>19</v>
      </c>
      <c r="L95" s="32"/>
      <c r="M95" s="138" t="s">
        <v>19</v>
      </c>
      <c r="N95" s="139" t="s">
        <v>40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158</v>
      </c>
      <c r="AT95" s="142" t="s">
        <v>153</v>
      </c>
      <c r="AU95" s="142" t="s">
        <v>76</v>
      </c>
      <c r="AY95" s="17" t="s">
        <v>150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76</v>
      </c>
      <c r="BK95" s="143">
        <f>ROUND(I95*H95,2)</f>
        <v>0</v>
      </c>
      <c r="BL95" s="17" t="s">
        <v>158</v>
      </c>
      <c r="BM95" s="142" t="s">
        <v>78</v>
      </c>
    </row>
    <row r="96" spans="2:65" s="1" customFormat="1">
      <c r="B96" s="32"/>
      <c r="D96" s="144" t="s">
        <v>160</v>
      </c>
      <c r="F96" s="145" t="s">
        <v>1974</v>
      </c>
      <c r="I96" s="146"/>
      <c r="L96" s="32"/>
      <c r="M96" s="147"/>
      <c r="T96" s="53"/>
      <c r="AT96" s="17" t="s">
        <v>160</v>
      </c>
      <c r="AU96" s="17" t="s">
        <v>76</v>
      </c>
    </row>
    <row r="97" spans="2:65" s="1" customFormat="1" ht="16.5" customHeight="1">
      <c r="B97" s="32"/>
      <c r="C97" s="131" t="s">
        <v>78</v>
      </c>
      <c r="D97" s="131" t="s">
        <v>153</v>
      </c>
      <c r="E97" s="132" t="s">
        <v>1975</v>
      </c>
      <c r="F97" s="133" t="s">
        <v>1976</v>
      </c>
      <c r="G97" s="134" t="s">
        <v>412</v>
      </c>
      <c r="H97" s="135">
        <v>250</v>
      </c>
      <c r="I97" s="136"/>
      <c r="J97" s="137">
        <f>ROUND(I97*H97,2)</f>
        <v>0</v>
      </c>
      <c r="K97" s="133" t="s">
        <v>19</v>
      </c>
      <c r="L97" s="32"/>
      <c r="M97" s="138" t="s">
        <v>19</v>
      </c>
      <c r="N97" s="139" t="s">
        <v>40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158</v>
      </c>
      <c r="AT97" s="142" t="s">
        <v>153</v>
      </c>
      <c r="AU97" s="142" t="s">
        <v>76</v>
      </c>
      <c r="AY97" s="17" t="s">
        <v>150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76</v>
      </c>
      <c r="BK97" s="143">
        <f>ROUND(I97*H97,2)</f>
        <v>0</v>
      </c>
      <c r="BL97" s="17" t="s">
        <v>158</v>
      </c>
      <c r="BM97" s="142" t="s">
        <v>158</v>
      </c>
    </row>
    <row r="98" spans="2:65" s="1" customFormat="1">
      <c r="B98" s="32"/>
      <c r="D98" s="144" t="s">
        <v>160</v>
      </c>
      <c r="F98" s="145" t="s">
        <v>1976</v>
      </c>
      <c r="I98" s="146"/>
      <c r="L98" s="32"/>
      <c r="M98" s="147"/>
      <c r="T98" s="53"/>
      <c r="AT98" s="17" t="s">
        <v>160</v>
      </c>
      <c r="AU98" s="17" t="s">
        <v>76</v>
      </c>
    </row>
    <row r="99" spans="2:65" s="1" customFormat="1" ht="16.5" customHeight="1">
      <c r="B99" s="32"/>
      <c r="C99" s="131" t="s">
        <v>98</v>
      </c>
      <c r="D99" s="131" t="s">
        <v>153</v>
      </c>
      <c r="E99" s="132" t="s">
        <v>1977</v>
      </c>
      <c r="F99" s="133" t="s">
        <v>1978</v>
      </c>
      <c r="G99" s="134" t="s">
        <v>412</v>
      </c>
      <c r="H99" s="135">
        <v>250</v>
      </c>
      <c r="I99" s="136"/>
      <c r="J99" s="137">
        <f>ROUND(I99*H99,2)</f>
        <v>0</v>
      </c>
      <c r="K99" s="133" t="s">
        <v>19</v>
      </c>
      <c r="L99" s="32"/>
      <c r="M99" s="138" t="s">
        <v>19</v>
      </c>
      <c r="N99" s="139" t="s">
        <v>40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158</v>
      </c>
      <c r="AT99" s="142" t="s">
        <v>153</v>
      </c>
      <c r="AU99" s="142" t="s">
        <v>76</v>
      </c>
      <c r="AY99" s="17" t="s">
        <v>150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76</v>
      </c>
      <c r="BK99" s="143">
        <f>ROUND(I99*H99,2)</f>
        <v>0</v>
      </c>
      <c r="BL99" s="17" t="s">
        <v>158</v>
      </c>
      <c r="BM99" s="142" t="s">
        <v>195</v>
      </c>
    </row>
    <row r="100" spans="2:65" s="1" customFormat="1">
      <c r="B100" s="32"/>
      <c r="D100" s="144" t="s">
        <v>160</v>
      </c>
      <c r="F100" s="145" t="s">
        <v>1978</v>
      </c>
      <c r="I100" s="146"/>
      <c r="L100" s="32"/>
      <c r="M100" s="147"/>
      <c r="T100" s="53"/>
      <c r="AT100" s="17" t="s">
        <v>160</v>
      </c>
      <c r="AU100" s="17" t="s">
        <v>76</v>
      </c>
    </row>
    <row r="101" spans="2:65" s="1" customFormat="1" ht="16.5" customHeight="1">
      <c r="B101" s="32"/>
      <c r="C101" s="131" t="s">
        <v>158</v>
      </c>
      <c r="D101" s="131" t="s">
        <v>153</v>
      </c>
      <c r="E101" s="132" t="s">
        <v>1943</v>
      </c>
      <c r="F101" s="133" t="s">
        <v>1944</v>
      </c>
      <c r="G101" s="134" t="s">
        <v>412</v>
      </c>
      <c r="H101" s="135">
        <v>130</v>
      </c>
      <c r="I101" s="136"/>
      <c r="J101" s="137">
        <f>ROUND(I101*H101,2)</f>
        <v>0</v>
      </c>
      <c r="K101" s="133" t="s">
        <v>19</v>
      </c>
      <c r="L101" s="32"/>
      <c r="M101" s="138" t="s">
        <v>19</v>
      </c>
      <c r="N101" s="139" t="s">
        <v>40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158</v>
      </c>
      <c r="AT101" s="142" t="s">
        <v>153</v>
      </c>
      <c r="AU101" s="142" t="s">
        <v>76</v>
      </c>
      <c r="AY101" s="17" t="s">
        <v>150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76</v>
      </c>
      <c r="BK101" s="143">
        <f>ROUND(I101*H101,2)</f>
        <v>0</v>
      </c>
      <c r="BL101" s="17" t="s">
        <v>158</v>
      </c>
      <c r="BM101" s="142" t="s">
        <v>211</v>
      </c>
    </row>
    <row r="102" spans="2:65" s="1" customFormat="1">
      <c r="B102" s="32"/>
      <c r="D102" s="144" t="s">
        <v>160</v>
      </c>
      <c r="F102" s="145" t="s">
        <v>1944</v>
      </c>
      <c r="I102" s="146"/>
      <c r="L102" s="32"/>
      <c r="M102" s="147"/>
      <c r="T102" s="53"/>
      <c r="AT102" s="17" t="s">
        <v>160</v>
      </c>
      <c r="AU102" s="17" t="s">
        <v>76</v>
      </c>
    </row>
    <row r="103" spans="2:65" s="1" customFormat="1" ht="16.5" customHeight="1">
      <c r="B103" s="32"/>
      <c r="C103" s="131" t="s">
        <v>189</v>
      </c>
      <c r="D103" s="131" t="s">
        <v>153</v>
      </c>
      <c r="E103" s="132" t="s">
        <v>1979</v>
      </c>
      <c r="F103" s="133" t="s">
        <v>1980</v>
      </c>
      <c r="G103" s="134" t="s">
        <v>1584</v>
      </c>
      <c r="H103" s="135">
        <v>1</v>
      </c>
      <c r="I103" s="136"/>
      <c r="J103" s="137">
        <f>ROUND(I103*H103,2)</f>
        <v>0</v>
      </c>
      <c r="K103" s="133" t="s">
        <v>19</v>
      </c>
      <c r="L103" s="32"/>
      <c r="M103" s="138" t="s">
        <v>19</v>
      </c>
      <c r="N103" s="139" t="s">
        <v>40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158</v>
      </c>
      <c r="AT103" s="142" t="s">
        <v>153</v>
      </c>
      <c r="AU103" s="142" t="s">
        <v>76</v>
      </c>
      <c r="AY103" s="17" t="s">
        <v>150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76</v>
      </c>
      <c r="BK103" s="143">
        <f>ROUND(I103*H103,2)</f>
        <v>0</v>
      </c>
      <c r="BL103" s="17" t="s">
        <v>158</v>
      </c>
      <c r="BM103" s="142" t="s">
        <v>228</v>
      </c>
    </row>
    <row r="104" spans="2:65" s="1" customFormat="1">
      <c r="B104" s="32"/>
      <c r="D104" s="144" t="s">
        <v>160</v>
      </c>
      <c r="F104" s="145" t="s">
        <v>1980</v>
      </c>
      <c r="I104" s="146"/>
      <c r="L104" s="32"/>
      <c r="M104" s="147"/>
      <c r="T104" s="53"/>
      <c r="AT104" s="17" t="s">
        <v>160</v>
      </c>
      <c r="AU104" s="17" t="s">
        <v>76</v>
      </c>
    </row>
    <row r="105" spans="2:65" s="1" customFormat="1" ht="16.5" customHeight="1">
      <c r="B105" s="32"/>
      <c r="C105" s="131" t="s">
        <v>195</v>
      </c>
      <c r="D105" s="131" t="s">
        <v>153</v>
      </c>
      <c r="E105" s="132" t="s">
        <v>1981</v>
      </c>
      <c r="F105" s="133" t="s">
        <v>1982</v>
      </c>
      <c r="G105" s="134" t="s">
        <v>412</v>
      </c>
      <c r="H105" s="135">
        <v>100</v>
      </c>
      <c r="I105" s="136"/>
      <c r="J105" s="137">
        <f>ROUND(I105*H105,2)</f>
        <v>0</v>
      </c>
      <c r="K105" s="133" t="s">
        <v>19</v>
      </c>
      <c r="L105" s="32"/>
      <c r="M105" s="138" t="s">
        <v>19</v>
      </c>
      <c r="N105" s="139" t="s">
        <v>40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158</v>
      </c>
      <c r="AT105" s="142" t="s">
        <v>153</v>
      </c>
      <c r="AU105" s="142" t="s">
        <v>76</v>
      </c>
      <c r="AY105" s="17" t="s">
        <v>150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76</v>
      </c>
      <c r="BK105" s="143">
        <f>ROUND(I105*H105,2)</f>
        <v>0</v>
      </c>
      <c r="BL105" s="17" t="s">
        <v>158</v>
      </c>
      <c r="BM105" s="142" t="s">
        <v>8</v>
      </c>
    </row>
    <row r="106" spans="2:65" s="1" customFormat="1">
      <c r="B106" s="32"/>
      <c r="D106" s="144" t="s">
        <v>160</v>
      </c>
      <c r="F106" s="145" t="s">
        <v>1982</v>
      </c>
      <c r="I106" s="146"/>
      <c r="L106" s="32"/>
      <c r="M106" s="147"/>
      <c r="T106" s="53"/>
      <c r="AT106" s="17" t="s">
        <v>160</v>
      </c>
      <c r="AU106" s="17" t="s">
        <v>76</v>
      </c>
    </row>
    <row r="107" spans="2:65" s="1" customFormat="1" ht="16.5" customHeight="1">
      <c r="B107" s="32"/>
      <c r="C107" s="131" t="s">
        <v>201</v>
      </c>
      <c r="D107" s="131" t="s">
        <v>153</v>
      </c>
      <c r="E107" s="132" t="s">
        <v>1983</v>
      </c>
      <c r="F107" s="133" t="s">
        <v>1984</v>
      </c>
      <c r="G107" s="134" t="s">
        <v>412</v>
      </c>
      <c r="H107" s="135">
        <v>30</v>
      </c>
      <c r="I107" s="136"/>
      <c r="J107" s="137">
        <f>ROUND(I107*H107,2)</f>
        <v>0</v>
      </c>
      <c r="K107" s="133" t="s">
        <v>19</v>
      </c>
      <c r="L107" s="32"/>
      <c r="M107" s="138" t="s">
        <v>19</v>
      </c>
      <c r="N107" s="139" t="s">
        <v>40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158</v>
      </c>
      <c r="AT107" s="142" t="s">
        <v>153</v>
      </c>
      <c r="AU107" s="142" t="s">
        <v>76</v>
      </c>
      <c r="AY107" s="17" t="s">
        <v>150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76</v>
      </c>
      <c r="BK107" s="143">
        <f>ROUND(I107*H107,2)</f>
        <v>0</v>
      </c>
      <c r="BL107" s="17" t="s">
        <v>158</v>
      </c>
      <c r="BM107" s="142" t="s">
        <v>265</v>
      </c>
    </row>
    <row r="108" spans="2:65" s="1" customFormat="1">
      <c r="B108" s="32"/>
      <c r="D108" s="144" t="s">
        <v>160</v>
      </c>
      <c r="F108" s="145" t="s">
        <v>1985</v>
      </c>
      <c r="I108" s="146"/>
      <c r="L108" s="32"/>
      <c r="M108" s="147"/>
      <c r="T108" s="53"/>
      <c r="AT108" s="17" t="s">
        <v>160</v>
      </c>
      <c r="AU108" s="17" t="s">
        <v>76</v>
      </c>
    </row>
    <row r="109" spans="2:65" s="1" customFormat="1" ht="16.5" customHeight="1">
      <c r="B109" s="32"/>
      <c r="C109" s="131" t="s">
        <v>211</v>
      </c>
      <c r="D109" s="131" t="s">
        <v>153</v>
      </c>
      <c r="E109" s="132" t="s">
        <v>1986</v>
      </c>
      <c r="F109" s="133" t="s">
        <v>1987</v>
      </c>
      <c r="G109" s="134" t="s">
        <v>1584</v>
      </c>
      <c r="H109" s="135">
        <v>3</v>
      </c>
      <c r="I109" s="136"/>
      <c r="J109" s="137">
        <f>ROUND(I109*H109,2)</f>
        <v>0</v>
      </c>
      <c r="K109" s="133" t="s">
        <v>19</v>
      </c>
      <c r="L109" s="32"/>
      <c r="M109" s="138" t="s">
        <v>19</v>
      </c>
      <c r="N109" s="139" t="s">
        <v>40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158</v>
      </c>
      <c r="AT109" s="142" t="s">
        <v>153</v>
      </c>
      <c r="AU109" s="142" t="s">
        <v>76</v>
      </c>
      <c r="AY109" s="17" t="s">
        <v>150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76</v>
      </c>
      <c r="BK109" s="143">
        <f>ROUND(I109*H109,2)</f>
        <v>0</v>
      </c>
      <c r="BL109" s="17" t="s">
        <v>158</v>
      </c>
      <c r="BM109" s="142" t="s">
        <v>289</v>
      </c>
    </row>
    <row r="110" spans="2:65" s="1" customFormat="1">
      <c r="B110" s="32"/>
      <c r="D110" s="144" t="s">
        <v>160</v>
      </c>
      <c r="F110" s="145" t="s">
        <v>1987</v>
      </c>
      <c r="I110" s="146"/>
      <c r="L110" s="32"/>
      <c r="M110" s="147"/>
      <c r="T110" s="53"/>
      <c r="AT110" s="17" t="s">
        <v>160</v>
      </c>
      <c r="AU110" s="17" t="s">
        <v>76</v>
      </c>
    </row>
    <row r="111" spans="2:65" s="1" customFormat="1" ht="16.5" customHeight="1">
      <c r="B111" s="32"/>
      <c r="C111" s="131" t="s">
        <v>151</v>
      </c>
      <c r="D111" s="131" t="s">
        <v>153</v>
      </c>
      <c r="E111" s="132" t="s">
        <v>1988</v>
      </c>
      <c r="F111" s="133" t="s">
        <v>1989</v>
      </c>
      <c r="G111" s="134" t="s">
        <v>1584</v>
      </c>
      <c r="H111" s="135">
        <v>100</v>
      </c>
      <c r="I111" s="136"/>
      <c r="J111" s="137">
        <f>ROUND(I111*H111,2)</f>
        <v>0</v>
      </c>
      <c r="K111" s="133" t="s">
        <v>19</v>
      </c>
      <c r="L111" s="32"/>
      <c r="M111" s="138" t="s">
        <v>19</v>
      </c>
      <c r="N111" s="139" t="s">
        <v>40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158</v>
      </c>
      <c r="AT111" s="142" t="s">
        <v>153</v>
      </c>
      <c r="AU111" s="142" t="s">
        <v>76</v>
      </c>
      <c r="AY111" s="17" t="s">
        <v>150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76</v>
      </c>
      <c r="BK111" s="143">
        <f>ROUND(I111*H111,2)</f>
        <v>0</v>
      </c>
      <c r="BL111" s="17" t="s">
        <v>158</v>
      </c>
      <c r="BM111" s="142" t="s">
        <v>310</v>
      </c>
    </row>
    <row r="112" spans="2:65" s="1" customFormat="1">
      <c r="B112" s="32"/>
      <c r="D112" s="144" t="s">
        <v>160</v>
      </c>
      <c r="F112" s="145" t="s">
        <v>1989</v>
      </c>
      <c r="I112" s="146"/>
      <c r="L112" s="32"/>
      <c r="M112" s="147"/>
      <c r="T112" s="53"/>
      <c r="AT112" s="17" t="s">
        <v>160</v>
      </c>
      <c r="AU112" s="17" t="s">
        <v>76</v>
      </c>
    </row>
    <row r="113" spans="2:65" s="1" customFormat="1" ht="16.5" customHeight="1">
      <c r="B113" s="32"/>
      <c r="C113" s="131" t="s">
        <v>228</v>
      </c>
      <c r="D113" s="131" t="s">
        <v>153</v>
      </c>
      <c r="E113" s="132" t="s">
        <v>1990</v>
      </c>
      <c r="F113" s="133" t="s">
        <v>1991</v>
      </c>
      <c r="G113" s="134" t="s">
        <v>1584</v>
      </c>
      <c r="H113" s="135">
        <v>13</v>
      </c>
      <c r="I113" s="136"/>
      <c r="J113" s="137">
        <f>ROUND(I113*H113,2)</f>
        <v>0</v>
      </c>
      <c r="K113" s="133" t="s">
        <v>19</v>
      </c>
      <c r="L113" s="32"/>
      <c r="M113" s="138" t="s">
        <v>19</v>
      </c>
      <c r="N113" s="139" t="s">
        <v>40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158</v>
      </c>
      <c r="AT113" s="142" t="s">
        <v>153</v>
      </c>
      <c r="AU113" s="142" t="s">
        <v>76</v>
      </c>
      <c r="AY113" s="17" t="s">
        <v>150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76</v>
      </c>
      <c r="BK113" s="143">
        <f>ROUND(I113*H113,2)</f>
        <v>0</v>
      </c>
      <c r="BL113" s="17" t="s">
        <v>158</v>
      </c>
      <c r="BM113" s="142" t="s">
        <v>326</v>
      </c>
    </row>
    <row r="114" spans="2:65" s="1" customFormat="1">
      <c r="B114" s="32"/>
      <c r="D114" s="144" t="s">
        <v>160</v>
      </c>
      <c r="F114" s="145" t="s">
        <v>1992</v>
      </c>
      <c r="I114" s="146"/>
      <c r="L114" s="32"/>
      <c r="M114" s="147"/>
      <c r="T114" s="53"/>
      <c r="AT114" s="17" t="s">
        <v>160</v>
      </c>
      <c r="AU114" s="17" t="s">
        <v>76</v>
      </c>
    </row>
    <row r="115" spans="2:65" s="1" customFormat="1" ht="16.5" customHeight="1">
      <c r="B115" s="32"/>
      <c r="C115" s="131" t="s">
        <v>236</v>
      </c>
      <c r="D115" s="131" t="s">
        <v>153</v>
      </c>
      <c r="E115" s="132" t="s">
        <v>1993</v>
      </c>
      <c r="F115" s="133" t="s">
        <v>1994</v>
      </c>
      <c r="G115" s="134" t="s">
        <v>1584</v>
      </c>
      <c r="H115" s="135">
        <v>1</v>
      </c>
      <c r="I115" s="136"/>
      <c r="J115" s="137">
        <f>ROUND(I115*H115,2)</f>
        <v>0</v>
      </c>
      <c r="K115" s="133" t="s">
        <v>19</v>
      </c>
      <c r="L115" s="32"/>
      <c r="M115" s="138" t="s">
        <v>19</v>
      </c>
      <c r="N115" s="139" t="s">
        <v>40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158</v>
      </c>
      <c r="AT115" s="142" t="s">
        <v>153</v>
      </c>
      <c r="AU115" s="142" t="s">
        <v>76</v>
      </c>
      <c r="AY115" s="17" t="s">
        <v>150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76</v>
      </c>
      <c r="BK115" s="143">
        <f>ROUND(I115*H115,2)</f>
        <v>0</v>
      </c>
      <c r="BL115" s="17" t="s">
        <v>158</v>
      </c>
      <c r="BM115" s="142" t="s">
        <v>383</v>
      </c>
    </row>
    <row r="116" spans="2:65" s="1" customFormat="1">
      <c r="B116" s="32"/>
      <c r="D116" s="144" t="s">
        <v>160</v>
      </c>
      <c r="F116" s="145" t="s">
        <v>1995</v>
      </c>
      <c r="I116" s="146"/>
      <c r="L116" s="32"/>
      <c r="M116" s="147"/>
      <c r="T116" s="53"/>
      <c r="AT116" s="17" t="s">
        <v>160</v>
      </c>
      <c r="AU116" s="17" t="s">
        <v>76</v>
      </c>
    </row>
    <row r="117" spans="2:65" s="11" customFormat="1" ht="25.9" customHeight="1">
      <c r="B117" s="119"/>
      <c r="D117" s="120" t="s">
        <v>68</v>
      </c>
      <c r="E117" s="121" t="s">
        <v>1739</v>
      </c>
      <c r="F117" s="121" t="s">
        <v>1962</v>
      </c>
      <c r="I117" s="122"/>
      <c r="J117" s="123">
        <f>BK117</f>
        <v>0</v>
      </c>
      <c r="L117" s="119"/>
      <c r="M117" s="124"/>
      <c r="P117" s="125">
        <f>SUM(P118:P119)</f>
        <v>0</v>
      </c>
      <c r="R117" s="125">
        <f>SUM(R118:R119)</f>
        <v>0</v>
      </c>
      <c r="T117" s="126">
        <f>SUM(T118:T119)</f>
        <v>0</v>
      </c>
      <c r="AR117" s="120" t="s">
        <v>76</v>
      </c>
      <c r="AT117" s="127" t="s">
        <v>68</v>
      </c>
      <c r="AU117" s="127" t="s">
        <v>69</v>
      </c>
      <c r="AY117" s="120" t="s">
        <v>150</v>
      </c>
      <c r="BK117" s="128">
        <f>SUM(BK118:BK119)</f>
        <v>0</v>
      </c>
    </row>
    <row r="118" spans="2:65" s="1" customFormat="1" ht="16.5" customHeight="1">
      <c r="B118" s="32"/>
      <c r="C118" s="131" t="s">
        <v>8</v>
      </c>
      <c r="D118" s="131" t="s">
        <v>153</v>
      </c>
      <c r="E118" s="132" t="s">
        <v>1996</v>
      </c>
      <c r="F118" s="133" t="s">
        <v>1997</v>
      </c>
      <c r="G118" s="134" t="s">
        <v>412</v>
      </c>
      <c r="H118" s="135">
        <v>500</v>
      </c>
      <c r="I118" s="136"/>
      <c r="J118" s="137">
        <f>ROUND(I118*H118,2)</f>
        <v>0</v>
      </c>
      <c r="K118" s="133" t="s">
        <v>19</v>
      </c>
      <c r="L118" s="32"/>
      <c r="M118" s="138" t="s">
        <v>19</v>
      </c>
      <c r="N118" s="139" t="s">
        <v>40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158</v>
      </c>
      <c r="AT118" s="142" t="s">
        <v>153</v>
      </c>
      <c r="AU118" s="142" t="s">
        <v>76</v>
      </c>
      <c r="AY118" s="17" t="s">
        <v>150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76</v>
      </c>
      <c r="BK118" s="143">
        <f>ROUND(I118*H118,2)</f>
        <v>0</v>
      </c>
      <c r="BL118" s="17" t="s">
        <v>158</v>
      </c>
      <c r="BM118" s="142" t="s">
        <v>444</v>
      </c>
    </row>
    <row r="119" spans="2:65" s="1" customFormat="1">
      <c r="B119" s="32"/>
      <c r="D119" s="144" t="s">
        <v>160</v>
      </c>
      <c r="F119" s="145" t="s">
        <v>1997</v>
      </c>
      <c r="I119" s="146"/>
      <c r="L119" s="32"/>
      <c r="M119" s="187"/>
      <c r="N119" s="188"/>
      <c r="O119" s="188"/>
      <c r="P119" s="188"/>
      <c r="Q119" s="188"/>
      <c r="R119" s="188"/>
      <c r="S119" s="188"/>
      <c r="T119" s="189"/>
      <c r="AT119" s="17" t="s">
        <v>160</v>
      </c>
      <c r="AU119" s="17" t="s">
        <v>76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2Q8XTxLZSqWZsUq0KXkFnniRFOuCWZTh3Uqiz8UU03wdMTgCMFKKah4SdFbes3AEs5D8oo0kqFej0oupEFMFPA==" saltValue="Ub35XqGH05c+jJRAmJYMq+B9G+iO6C1g7b48gP8+1dH9nxjuQiKjdGQL5HDWZtZIYOjxltAdWpr3vLXu4FnM1w==" spinCount="100000" sheet="1" objects="1" scenarios="1" formatColumns="0" formatRows="0" autoFilter="0"/>
  <autoFilter ref="C92:K119" xr:uid="{00000000-0009-0000-0000-000006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>
      <c r="B8" s="20"/>
      <c r="D8" s="27" t="s">
        <v>116</v>
      </c>
      <c r="L8" s="20"/>
    </row>
    <row r="9" spans="2:46" ht="16.5" customHeight="1">
      <c r="B9" s="20"/>
      <c r="E9" s="280" t="s">
        <v>117</v>
      </c>
      <c r="F9" s="292"/>
      <c r="G9" s="292"/>
      <c r="H9" s="292"/>
      <c r="L9" s="20"/>
    </row>
    <row r="10" spans="2:46" ht="12" customHeight="1">
      <c r="B10" s="20"/>
      <c r="D10" s="27" t="s">
        <v>118</v>
      </c>
      <c r="L10" s="20"/>
    </row>
    <row r="11" spans="2:46" s="1" customFormat="1" ht="16.5" customHeight="1">
      <c r="B11" s="32"/>
      <c r="E11" s="278" t="s">
        <v>1896</v>
      </c>
      <c r="F11" s="282"/>
      <c r="G11" s="282"/>
      <c r="H11" s="282"/>
      <c r="L11" s="32"/>
    </row>
    <row r="12" spans="2:46" s="1" customFormat="1" ht="12" customHeight="1">
      <c r="B12" s="32"/>
      <c r="D12" s="27" t="s">
        <v>1897</v>
      </c>
      <c r="L12" s="32"/>
    </row>
    <row r="13" spans="2:46" s="1" customFormat="1" ht="16.5" customHeight="1">
      <c r="B13" s="32"/>
      <c r="E13" s="244" t="s">
        <v>1998</v>
      </c>
      <c r="F13" s="282"/>
      <c r="G13" s="282"/>
      <c r="H13" s="282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19</v>
      </c>
      <c r="I15" s="27" t="s">
        <v>20</v>
      </c>
      <c r="J15" s="25" t="s">
        <v>19</v>
      </c>
      <c r="L15" s="32"/>
    </row>
    <row r="16" spans="2:46" s="1" customFormat="1" ht="12" customHeight="1">
      <c r="B16" s="32"/>
      <c r="D16" s="27" t="s">
        <v>21</v>
      </c>
      <c r="F16" s="25" t="s">
        <v>22</v>
      </c>
      <c r="I16" s="27" t="s">
        <v>23</v>
      </c>
      <c r="J16" s="49" t="str">
        <f>'Rekapitulace stavby'!AN8</f>
        <v>31. 8. 2025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25</v>
      </c>
      <c r="I18" s="27" t="s">
        <v>26</v>
      </c>
      <c r="J18" s="25" t="str">
        <f>IF('Rekapitulace stavby'!AN10="","",'Rekapitulace stavby'!AN10)</f>
        <v/>
      </c>
      <c r="L18" s="32"/>
    </row>
    <row r="19" spans="2:12" s="1" customFormat="1" ht="18" customHeight="1">
      <c r="B19" s="32"/>
      <c r="E19" s="25" t="str">
        <f>IF('Rekapitulace stavby'!E11="","",'Rekapitulace stavby'!E11)</f>
        <v xml:space="preserve"> </v>
      </c>
      <c r="I19" s="27" t="s">
        <v>27</v>
      </c>
      <c r="J19" s="25" t="str">
        <f>IF('Rekapitulace stavby'!AN11="","",'Rekapitulace stavby'!AN11)</f>
        <v/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26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83" t="str">
        <f>'Rekapitulace stavby'!E14</f>
        <v>Vyplň údaj</v>
      </c>
      <c r="F22" s="250"/>
      <c r="G22" s="250"/>
      <c r="H22" s="250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26</v>
      </c>
      <c r="J24" s="25" t="str">
        <f>IF('Rekapitulace stavby'!AN16="","",'Rekapitulace stavby'!AN16)</f>
        <v/>
      </c>
      <c r="L24" s="32"/>
    </row>
    <row r="25" spans="2:12" s="1" customFormat="1" ht="18" customHeight="1">
      <c r="B25" s="32"/>
      <c r="E25" s="25" t="str">
        <f>IF('Rekapitulace stavby'!E17="","",'Rekapitulace stavby'!E17)</f>
        <v xml:space="preserve"> </v>
      </c>
      <c r="I25" s="27" t="s">
        <v>27</v>
      </c>
      <c r="J25" s="25" t="str">
        <f>IF('Rekapitulace stavby'!AN17="","",'Rekapitulace stavby'!AN17)</f>
        <v/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26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1"/>
      <c r="E31" s="254" t="s">
        <v>19</v>
      </c>
      <c r="F31" s="254"/>
      <c r="G31" s="254"/>
      <c r="H31" s="254"/>
      <c r="L31" s="91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25.35" customHeight="1">
      <c r="B34" s="32"/>
      <c r="D34" s="92" t="s">
        <v>35</v>
      </c>
      <c r="J34" s="63">
        <f>ROUND(J93, 2)</f>
        <v>0</v>
      </c>
      <c r="L34" s="32"/>
    </row>
    <row r="35" spans="2:12" s="1" customFormat="1" ht="6.95" customHeight="1">
      <c r="B35" s="32"/>
      <c r="D35" s="50"/>
      <c r="E35" s="50"/>
      <c r="F35" s="50"/>
      <c r="G35" s="50"/>
      <c r="H35" s="50"/>
      <c r="I35" s="50"/>
      <c r="J35" s="50"/>
      <c r="K35" s="50"/>
      <c r="L35" s="32"/>
    </row>
    <row r="36" spans="2:12" s="1" customFormat="1" ht="14.45" customHeight="1">
      <c r="B36" s="32"/>
      <c r="F36" s="35" t="s">
        <v>37</v>
      </c>
      <c r="I36" s="35" t="s">
        <v>36</v>
      </c>
      <c r="J36" s="35" t="s">
        <v>38</v>
      </c>
      <c r="L36" s="32"/>
    </row>
    <row r="37" spans="2:12" s="1" customFormat="1" ht="14.45" customHeight="1">
      <c r="B37" s="32"/>
      <c r="D37" s="52" t="s">
        <v>39</v>
      </c>
      <c r="E37" s="27" t="s">
        <v>40</v>
      </c>
      <c r="F37" s="83">
        <f>ROUND((SUM(BE93:BE103)),  2)</f>
        <v>0</v>
      </c>
      <c r="I37" s="93">
        <v>0.21</v>
      </c>
      <c r="J37" s="83">
        <f>ROUND(((SUM(BE93:BE103))*I37),  2)</f>
        <v>0</v>
      </c>
      <c r="L37" s="32"/>
    </row>
    <row r="38" spans="2:12" s="1" customFormat="1" ht="14.45" customHeight="1">
      <c r="B38" s="32"/>
      <c r="E38" s="27" t="s">
        <v>41</v>
      </c>
      <c r="F38" s="83">
        <f>ROUND((SUM(BF93:BF103)),  2)</f>
        <v>0</v>
      </c>
      <c r="I38" s="93">
        <v>0.12</v>
      </c>
      <c r="J38" s="83">
        <f>ROUND(((SUM(BF93:BF103))*I38),  2)</f>
        <v>0</v>
      </c>
      <c r="L38" s="32"/>
    </row>
    <row r="39" spans="2:12" s="1" customFormat="1" ht="14.45" hidden="1" customHeight="1">
      <c r="B39" s="32"/>
      <c r="E39" s="27" t="s">
        <v>42</v>
      </c>
      <c r="F39" s="83">
        <f>ROUND((SUM(BG93:BG103)),  2)</f>
        <v>0</v>
      </c>
      <c r="I39" s="93">
        <v>0.21</v>
      </c>
      <c r="J39" s="83">
        <f>0</f>
        <v>0</v>
      </c>
      <c r="L39" s="32"/>
    </row>
    <row r="40" spans="2:12" s="1" customFormat="1" ht="14.45" hidden="1" customHeight="1">
      <c r="B40" s="32"/>
      <c r="E40" s="27" t="s">
        <v>43</v>
      </c>
      <c r="F40" s="83">
        <f>ROUND((SUM(BH93:BH103)),  2)</f>
        <v>0</v>
      </c>
      <c r="I40" s="93">
        <v>0.12</v>
      </c>
      <c r="J40" s="83">
        <f>0</f>
        <v>0</v>
      </c>
      <c r="L40" s="32"/>
    </row>
    <row r="41" spans="2:12" s="1" customFormat="1" ht="14.45" hidden="1" customHeight="1">
      <c r="B41" s="32"/>
      <c r="E41" s="27" t="s">
        <v>44</v>
      </c>
      <c r="F41" s="83">
        <f>ROUND((SUM(BI93:BI103)),  2)</f>
        <v>0</v>
      </c>
      <c r="I41" s="93">
        <v>0</v>
      </c>
      <c r="J41" s="83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4"/>
      <c r="D43" s="95" t="s">
        <v>45</v>
      </c>
      <c r="E43" s="54"/>
      <c r="F43" s="54"/>
      <c r="G43" s="96" t="s">
        <v>46</v>
      </c>
      <c r="H43" s="97" t="s">
        <v>47</v>
      </c>
      <c r="I43" s="54"/>
      <c r="J43" s="98">
        <f>SUM(J34:J41)</f>
        <v>0</v>
      </c>
      <c r="K43" s="99"/>
      <c r="L43" s="32"/>
    </row>
    <row r="44" spans="2:12" s="1" customFormat="1" ht="14.4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2"/>
    </row>
    <row r="48" spans="2:12" s="1" customFormat="1" ht="6.95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2"/>
    </row>
    <row r="49" spans="2:12" s="1" customFormat="1" ht="24.95" customHeight="1">
      <c r="B49" s="32"/>
      <c r="C49" s="21" t="s">
        <v>120</v>
      </c>
      <c r="L49" s="32"/>
    </row>
    <row r="50" spans="2:12" s="1" customFormat="1" ht="6.95" customHeight="1">
      <c r="B50" s="32"/>
      <c r="L50" s="32"/>
    </row>
    <row r="51" spans="2:12" s="1" customFormat="1" ht="12" customHeight="1">
      <c r="B51" s="32"/>
      <c r="C51" s="27" t="s">
        <v>16</v>
      </c>
      <c r="L51" s="32"/>
    </row>
    <row r="52" spans="2:12" s="1" customFormat="1" ht="16.5" customHeight="1">
      <c r="B52" s="32"/>
      <c r="E52" s="280" t="str">
        <f>E7</f>
        <v>FN Brno - Rekonstrukce kliniky dětských infekčních nemocí a energeticky úsporná opatření objektu S</v>
      </c>
      <c r="F52" s="281"/>
      <c r="G52" s="281"/>
      <c r="H52" s="281"/>
      <c r="L52" s="32"/>
    </row>
    <row r="53" spans="2:12" ht="12" customHeight="1">
      <c r="B53" s="20"/>
      <c r="C53" s="27" t="s">
        <v>116</v>
      </c>
      <c r="L53" s="20"/>
    </row>
    <row r="54" spans="2:12" ht="16.5" customHeight="1">
      <c r="B54" s="20"/>
      <c r="E54" s="280" t="s">
        <v>117</v>
      </c>
      <c r="F54" s="292"/>
      <c r="G54" s="292"/>
      <c r="H54" s="292"/>
      <c r="L54" s="20"/>
    </row>
    <row r="55" spans="2:12" ht="12" customHeight="1">
      <c r="B55" s="20"/>
      <c r="C55" s="27" t="s">
        <v>118</v>
      </c>
      <c r="L55" s="20"/>
    </row>
    <row r="56" spans="2:12" s="1" customFormat="1" ht="16.5" customHeight="1">
      <c r="B56" s="32"/>
      <c r="E56" s="278" t="s">
        <v>1896</v>
      </c>
      <c r="F56" s="282"/>
      <c r="G56" s="282"/>
      <c r="H56" s="282"/>
      <c r="L56" s="32"/>
    </row>
    <row r="57" spans="2:12" s="1" customFormat="1" ht="12" customHeight="1">
      <c r="B57" s="32"/>
      <c r="C57" s="27" t="s">
        <v>1897</v>
      </c>
      <c r="L57" s="32"/>
    </row>
    <row r="58" spans="2:12" s="1" customFormat="1" ht="16.5" customHeight="1">
      <c r="B58" s="32"/>
      <c r="E58" s="244" t="str">
        <f>E13</f>
        <v>D.1.2.4.3 - Konstrukce</v>
      </c>
      <c r="F58" s="282"/>
      <c r="G58" s="282"/>
      <c r="H58" s="282"/>
      <c r="L58" s="32"/>
    </row>
    <row r="59" spans="2:12" s="1" customFormat="1" ht="6.95" customHeight="1">
      <c r="B59" s="32"/>
      <c r="L59" s="32"/>
    </row>
    <row r="60" spans="2:12" s="1" customFormat="1" ht="12" customHeight="1">
      <c r="B60" s="32"/>
      <c r="C60" s="27" t="s">
        <v>21</v>
      </c>
      <c r="F60" s="25" t="str">
        <f>F16</f>
        <v xml:space="preserve"> </v>
      </c>
      <c r="I60" s="27" t="s">
        <v>23</v>
      </c>
      <c r="J60" s="49" t="str">
        <f>IF(J16="","",J16)</f>
        <v>31. 8. 2025</v>
      </c>
      <c r="L60" s="32"/>
    </row>
    <row r="61" spans="2:12" s="1" customFormat="1" ht="6.95" customHeight="1">
      <c r="B61" s="32"/>
      <c r="L61" s="32"/>
    </row>
    <row r="62" spans="2:12" s="1" customFormat="1" ht="15.2" customHeight="1">
      <c r="B62" s="32"/>
      <c r="C62" s="27" t="s">
        <v>25</v>
      </c>
      <c r="F62" s="25" t="str">
        <f>E19</f>
        <v xml:space="preserve"> </v>
      </c>
      <c r="I62" s="27" t="s">
        <v>30</v>
      </c>
      <c r="J62" s="30" t="str">
        <f>E25</f>
        <v xml:space="preserve"> </v>
      </c>
      <c r="L62" s="32"/>
    </row>
    <row r="63" spans="2:12" s="1" customFormat="1" ht="15.2" customHeight="1">
      <c r="B63" s="32"/>
      <c r="C63" s="27" t="s">
        <v>28</v>
      </c>
      <c r="F63" s="25" t="str">
        <f>IF(E22="","",E22)</f>
        <v>Vyplň údaj</v>
      </c>
      <c r="I63" s="27" t="s">
        <v>32</v>
      </c>
      <c r="J63" s="30" t="str">
        <f>E28</f>
        <v xml:space="preserve"> </v>
      </c>
      <c r="L63" s="32"/>
    </row>
    <row r="64" spans="2:12" s="1" customFormat="1" ht="10.35" customHeight="1">
      <c r="B64" s="32"/>
      <c r="L64" s="32"/>
    </row>
    <row r="65" spans="2:47" s="1" customFormat="1" ht="29.25" customHeight="1">
      <c r="B65" s="32"/>
      <c r="C65" s="100" t="s">
        <v>121</v>
      </c>
      <c r="D65" s="94"/>
      <c r="E65" s="94"/>
      <c r="F65" s="94"/>
      <c r="G65" s="94"/>
      <c r="H65" s="94"/>
      <c r="I65" s="94"/>
      <c r="J65" s="101" t="s">
        <v>122</v>
      </c>
      <c r="K65" s="94"/>
      <c r="L65" s="32"/>
    </row>
    <row r="66" spans="2:47" s="1" customFormat="1" ht="10.35" customHeight="1">
      <c r="B66" s="32"/>
      <c r="L66" s="32"/>
    </row>
    <row r="67" spans="2:47" s="1" customFormat="1" ht="22.9" customHeight="1">
      <c r="B67" s="32"/>
      <c r="C67" s="102" t="s">
        <v>67</v>
      </c>
      <c r="J67" s="63">
        <f>J93</f>
        <v>0</v>
      </c>
      <c r="L67" s="32"/>
      <c r="AU67" s="17" t="s">
        <v>123</v>
      </c>
    </row>
    <row r="68" spans="2:47" s="8" customFormat="1" ht="24.95" customHeight="1">
      <c r="B68" s="103"/>
      <c r="D68" s="104" t="s">
        <v>1999</v>
      </c>
      <c r="E68" s="105"/>
      <c r="F68" s="105"/>
      <c r="G68" s="105"/>
      <c r="H68" s="105"/>
      <c r="I68" s="105"/>
      <c r="J68" s="106">
        <f>J94</f>
        <v>0</v>
      </c>
      <c r="L68" s="103"/>
    </row>
    <row r="69" spans="2:47" s="8" customFormat="1" ht="24.95" customHeight="1">
      <c r="B69" s="103"/>
      <c r="D69" s="104" t="s">
        <v>2000</v>
      </c>
      <c r="E69" s="105"/>
      <c r="F69" s="105"/>
      <c r="G69" s="105"/>
      <c r="H69" s="105"/>
      <c r="I69" s="105"/>
      <c r="J69" s="106">
        <f>J101</f>
        <v>0</v>
      </c>
      <c r="L69" s="103"/>
    </row>
    <row r="70" spans="2:47" s="1" customFormat="1" ht="21.75" customHeight="1">
      <c r="B70" s="32"/>
      <c r="L70" s="32"/>
    </row>
    <row r="71" spans="2:47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47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47" s="1" customFormat="1" ht="24.95" customHeight="1">
      <c r="B76" s="32"/>
      <c r="C76" s="21" t="s">
        <v>135</v>
      </c>
      <c r="L76" s="32"/>
    </row>
    <row r="77" spans="2:47" s="1" customFormat="1" ht="6.95" customHeight="1">
      <c r="B77" s="32"/>
      <c r="L77" s="32"/>
    </row>
    <row r="78" spans="2:47" s="1" customFormat="1" ht="12" customHeight="1">
      <c r="B78" s="32"/>
      <c r="C78" s="27" t="s">
        <v>16</v>
      </c>
      <c r="L78" s="32"/>
    </row>
    <row r="79" spans="2:47" s="1" customFormat="1" ht="16.5" customHeight="1">
      <c r="B79" s="32"/>
      <c r="E79" s="280" t="str">
        <f>E7</f>
        <v>FN Brno - Rekonstrukce kliniky dětských infekčních nemocí a energeticky úsporná opatření objektu S</v>
      </c>
      <c r="F79" s="281"/>
      <c r="G79" s="281"/>
      <c r="H79" s="281"/>
      <c r="L79" s="32"/>
    </row>
    <row r="80" spans="2:47" ht="12" customHeight="1">
      <c r="B80" s="20"/>
      <c r="C80" s="27" t="s">
        <v>116</v>
      </c>
      <c r="L80" s="20"/>
    </row>
    <row r="81" spans="2:65" ht="16.5" customHeight="1">
      <c r="B81" s="20"/>
      <c r="E81" s="280" t="s">
        <v>117</v>
      </c>
      <c r="F81" s="292"/>
      <c r="G81" s="292"/>
      <c r="H81" s="292"/>
      <c r="L81" s="20"/>
    </row>
    <row r="82" spans="2:65" ht="12" customHeight="1">
      <c r="B82" s="20"/>
      <c r="C82" s="27" t="s">
        <v>118</v>
      </c>
      <c r="L82" s="20"/>
    </row>
    <row r="83" spans="2:65" s="1" customFormat="1" ht="16.5" customHeight="1">
      <c r="B83" s="32"/>
      <c r="E83" s="278" t="s">
        <v>1896</v>
      </c>
      <c r="F83" s="282"/>
      <c r="G83" s="282"/>
      <c r="H83" s="282"/>
      <c r="L83" s="32"/>
    </row>
    <row r="84" spans="2:65" s="1" customFormat="1" ht="12" customHeight="1">
      <c r="B84" s="32"/>
      <c r="C84" s="27" t="s">
        <v>1897</v>
      </c>
      <c r="L84" s="32"/>
    </row>
    <row r="85" spans="2:65" s="1" customFormat="1" ht="16.5" customHeight="1">
      <c r="B85" s="32"/>
      <c r="E85" s="244" t="str">
        <f>E13</f>
        <v>D.1.2.4.3 - Konstrukce</v>
      </c>
      <c r="F85" s="282"/>
      <c r="G85" s="282"/>
      <c r="H85" s="282"/>
      <c r="L85" s="32"/>
    </row>
    <row r="86" spans="2:65" s="1" customFormat="1" ht="6.95" customHeight="1">
      <c r="B86" s="32"/>
      <c r="L86" s="32"/>
    </row>
    <row r="87" spans="2:65" s="1" customFormat="1" ht="12" customHeight="1">
      <c r="B87" s="32"/>
      <c r="C87" s="27" t="s">
        <v>21</v>
      </c>
      <c r="F87" s="25" t="str">
        <f>F16</f>
        <v xml:space="preserve"> </v>
      </c>
      <c r="I87" s="27" t="s">
        <v>23</v>
      </c>
      <c r="J87" s="49" t="str">
        <f>IF(J16="","",J16)</f>
        <v>31. 8. 2025</v>
      </c>
      <c r="L87" s="32"/>
    </row>
    <row r="88" spans="2:65" s="1" customFormat="1" ht="6.95" customHeight="1">
      <c r="B88" s="32"/>
      <c r="L88" s="32"/>
    </row>
    <row r="89" spans="2:65" s="1" customFormat="1" ht="15.2" customHeight="1">
      <c r="B89" s="32"/>
      <c r="C89" s="27" t="s">
        <v>25</v>
      </c>
      <c r="F89" s="25" t="str">
        <f>E19</f>
        <v xml:space="preserve"> </v>
      </c>
      <c r="I89" s="27" t="s">
        <v>30</v>
      </c>
      <c r="J89" s="30" t="str">
        <f>E25</f>
        <v xml:space="preserve"> </v>
      </c>
      <c r="L89" s="32"/>
    </row>
    <row r="90" spans="2:65" s="1" customFormat="1" ht="15.2" customHeight="1">
      <c r="B90" s="32"/>
      <c r="C90" s="27" t="s">
        <v>28</v>
      </c>
      <c r="F90" s="25" t="str">
        <f>IF(E22="","",E22)</f>
        <v>Vyplň údaj</v>
      </c>
      <c r="I90" s="27" t="s">
        <v>32</v>
      </c>
      <c r="J90" s="30" t="str">
        <f>E28</f>
        <v xml:space="preserve"> </v>
      </c>
      <c r="L90" s="32"/>
    </row>
    <row r="91" spans="2:65" s="1" customFormat="1" ht="10.35" customHeight="1">
      <c r="B91" s="32"/>
      <c r="L91" s="32"/>
    </row>
    <row r="92" spans="2:65" s="10" customFormat="1" ht="29.25" customHeight="1">
      <c r="B92" s="111"/>
      <c r="C92" s="112" t="s">
        <v>136</v>
      </c>
      <c r="D92" s="113" t="s">
        <v>54</v>
      </c>
      <c r="E92" s="113" t="s">
        <v>50</v>
      </c>
      <c r="F92" s="113" t="s">
        <v>51</v>
      </c>
      <c r="G92" s="113" t="s">
        <v>137</v>
      </c>
      <c r="H92" s="113" t="s">
        <v>138</v>
      </c>
      <c r="I92" s="113" t="s">
        <v>139</v>
      </c>
      <c r="J92" s="113" t="s">
        <v>122</v>
      </c>
      <c r="K92" s="114" t="s">
        <v>140</v>
      </c>
      <c r="L92" s="111"/>
      <c r="M92" s="56" t="s">
        <v>19</v>
      </c>
      <c r="N92" s="57" t="s">
        <v>39</v>
      </c>
      <c r="O92" s="57" t="s">
        <v>141</v>
      </c>
      <c r="P92" s="57" t="s">
        <v>142</v>
      </c>
      <c r="Q92" s="57" t="s">
        <v>143</v>
      </c>
      <c r="R92" s="57" t="s">
        <v>144</v>
      </c>
      <c r="S92" s="57" t="s">
        <v>145</v>
      </c>
      <c r="T92" s="58" t="s">
        <v>146</v>
      </c>
    </row>
    <row r="93" spans="2:65" s="1" customFormat="1" ht="22.9" customHeight="1">
      <c r="B93" s="32"/>
      <c r="C93" s="61" t="s">
        <v>147</v>
      </c>
      <c r="J93" s="115">
        <f>BK93</f>
        <v>0</v>
      </c>
      <c r="L93" s="32"/>
      <c r="M93" s="59"/>
      <c r="N93" s="50"/>
      <c r="O93" s="50"/>
      <c r="P93" s="116">
        <f>P94+P101</f>
        <v>0</v>
      </c>
      <c r="Q93" s="50"/>
      <c r="R93" s="116">
        <f>R94+R101</f>
        <v>0</v>
      </c>
      <c r="S93" s="50"/>
      <c r="T93" s="117">
        <f>T94+T101</f>
        <v>0</v>
      </c>
      <c r="AT93" s="17" t="s">
        <v>68</v>
      </c>
      <c r="AU93" s="17" t="s">
        <v>123</v>
      </c>
      <c r="BK93" s="118">
        <f>BK94+BK101</f>
        <v>0</v>
      </c>
    </row>
    <row r="94" spans="2:65" s="11" customFormat="1" ht="25.9" customHeight="1">
      <c r="B94" s="119"/>
      <c r="D94" s="120" t="s">
        <v>68</v>
      </c>
      <c r="E94" s="121" t="s">
        <v>1580</v>
      </c>
      <c r="F94" s="121" t="s">
        <v>104</v>
      </c>
      <c r="I94" s="122"/>
      <c r="J94" s="123">
        <f>BK94</f>
        <v>0</v>
      </c>
      <c r="L94" s="119"/>
      <c r="M94" s="124"/>
      <c r="P94" s="125">
        <f>SUM(P95:P100)</f>
        <v>0</v>
      </c>
      <c r="R94" s="125">
        <f>SUM(R95:R100)</f>
        <v>0</v>
      </c>
      <c r="T94" s="126">
        <f>SUM(T95:T100)</f>
        <v>0</v>
      </c>
      <c r="AR94" s="120" t="s">
        <v>76</v>
      </c>
      <c r="AT94" s="127" t="s">
        <v>68</v>
      </c>
      <c r="AU94" s="127" t="s">
        <v>69</v>
      </c>
      <c r="AY94" s="120" t="s">
        <v>150</v>
      </c>
      <c r="BK94" s="128">
        <f>SUM(BK95:BK100)</f>
        <v>0</v>
      </c>
    </row>
    <row r="95" spans="2:65" s="1" customFormat="1" ht="16.5" customHeight="1">
      <c r="B95" s="32"/>
      <c r="C95" s="131" t="s">
        <v>76</v>
      </c>
      <c r="D95" s="131" t="s">
        <v>153</v>
      </c>
      <c r="E95" s="132" t="s">
        <v>2001</v>
      </c>
      <c r="F95" s="133" t="s">
        <v>2002</v>
      </c>
      <c r="G95" s="134" t="s">
        <v>1584</v>
      </c>
      <c r="H95" s="135">
        <v>12</v>
      </c>
      <c r="I95" s="136"/>
      <c r="J95" s="137">
        <f>ROUND(I95*H95,2)</f>
        <v>0</v>
      </c>
      <c r="K95" s="133" t="s">
        <v>19</v>
      </c>
      <c r="L95" s="32"/>
      <c r="M95" s="138" t="s">
        <v>19</v>
      </c>
      <c r="N95" s="139" t="s">
        <v>40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158</v>
      </c>
      <c r="AT95" s="142" t="s">
        <v>153</v>
      </c>
      <c r="AU95" s="142" t="s">
        <v>76</v>
      </c>
      <c r="AY95" s="17" t="s">
        <v>150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76</v>
      </c>
      <c r="BK95" s="143">
        <f>ROUND(I95*H95,2)</f>
        <v>0</v>
      </c>
      <c r="BL95" s="17" t="s">
        <v>158</v>
      </c>
      <c r="BM95" s="142" t="s">
        <v>78</v>
      </c>
    </row>
    <row r="96" spans="2:65" s="1" customFormat="1">
      <c r="B96" s="32"/>
      <c r="D96" s="144" t="s">
        <v>160</v>
      </c>
      <c r="F96" s="145" t="s">
        <v>2002</v>
      </c>
      <c r="I96" s="146"/>
      <c r="L96" s="32"/>
      <c r="M96" s="147"/>
      <c r="T96" s="53"/>
      <c r="AT96" s="17" t="s">
        <v>160</v>
      </c>
      <c r="AU96" s="17" t="s">
        <v>76</v>
      </c>
    </row>
    <row r="97" spans="2:65" s="1" customFormat="1" ht="16.5" customHeight="1">
      <c r="B97" s="32"/>
      <c r="C97" s="131" t="s">
        <v>78</v>
      </c>
      <c r="D97" s="131" t="s">
        <v>153</v>
      </c>
      <c r="E97" s="132" t="s">
        <v>2003</v>
      </c>
      <c r="F97" s="133" t="s">
        <v>2004</v>
      </c>
      <c r="G97" s="134" t="s">
        <v>1584</v>
      </c>
      <c r="H97" s="135">
        <v>24</v>
      </c>
      <c r="I97" s="136"/>
      <c r="J97" s="137">
        <f>ROUND(I97*H97,2)</f>
        <v>0</v>
      </c>
      <c r="K97" s="133" t="s">
        <v>19</v>
      </c>
      <c r="L97" s="32"/>
      <c r="M97" s="138" t="s">
        <v>19</v>
      </c>
      <c r="N97" s="139" t="s">
        <v>40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158</v>
      </c>
      <c r="AT97" s="142" t="s">
        <v>153</v>
      </c>
      <c r="AU97" s="142" t="s">
        <v>76</v>
      </c>
      <c r="AY97" s="17" t="s">
        <v>150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76</v>
      </c>
      <c r="BK97" s="143">
        <f>ROUND(I97*H97,2)</f>
        <v>0</v>
      </c>
      <c r="BL97" s="17" t="s">
        <v>158</v>
      </c>
      <c r="BM97" s="142" t="s">
        <v>158</v>
      </c>
    </row>
    <row r="98" spans="2:65" s="1" customFormat="1">
      <c r="B98" s="32"/>
      <c r="D98" s="144" t="s">
        <v>160</v>
      </c>
      <c r="F98" s="145" t="s">
        <v>2004</v>
      </c>
      <c r="I98" s="146"/>
      <c r="L98" s="32"/>
      <c r="M98" s="147"/>
      <c r="T98" s="53"/>
      <c r="AT98" s="17" t="s">
        <v>160</v>
      </c>
      <c r="AU98" s="17" t="s">
        <v>76</v>
      </c>
    </row>
    <row r="99" spans="2:65" s="1" customFormat="1" ht="16.5" customHeight="1">
      <c r="B99" s="32"/>
      <c r="C99" s="131" t="s">
        <v>98</v>
      </c>
      <c r="D99" s="131" t="s">
        <v>153</v>
      </c>
      <c r="E99" s="132" t="s">
        <v>2005</v>
      </c>
      <c r="F99" s="133" t="s">
        <v>2006</v>
      </c>
      <c r="G99" s="134" t="s">
        <v>1584</v>
      </c>
      <c r="H99" s="135">
        <v>12</v>
      </c>
      <c r="I99" s="136"/>
      <c r="J99" s="137">
        <f>ROUND(I99*H99,2)</f>
        <v>0</v>
      </c>
      <c r="K99" s="133" t="s">
        <v>19</v>
      </c>
      <c r="L99" s="32"/>
      <c r="M99" s="138" t="s">
        <v>19</v>
      </c>
      <c r="N99" s="139" t="s">
        <v>40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158</v>
      </c>
      <c r="AT99" s="142" t="s">
        <v>153</v>
      </c>
      <c r="AU99" s="142" t="s">
        <v>76</v>
      </c>
      <c r="AY99" s="17" t="s">
        <v>150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76</v>
      </c>
      <c r="BK99" s="143">
        <f>ROUND(I99*H99,2)</f>
        <v>0</v>
      </c>
      <c r="BL99" s="17" t="s">
        <v>158</v>
      </c>
      <c r="BM99" s="142" t="s">
        <v>195</v>
      </c>
    </row>
    <row r="100" spans="2:65" s="1" customFormat="1">
      <c r="B100" s="32"/>
      <c r="D100" s="144" t="s">
        <v>160</v>
      </c>
      <c r="F100" s="145" t="s">
        <v>2006</v>
      </c>
      <c r="I100" s="146"/>
      <c r="L100" s="32"/>
      <c r="M100" s="147"/>
      <c r="T100" s="53"/>
      <c r="AT100" s="17" t="s">
        <v>160</v>
      </c>
      <c r="AU100" s="17" t="s">
        <v>76</v>
      </c>
    </row>
    <row r="101" spans="2:65" s="11" customFormat="1" ht="25.9" customHeight="1">
      <c r="B101" s="119"/>
      <c r="D101" s="120" t="s">
        <v>68</v>
      </c>
      <c r="E101" s="121" t="s">
        <v>1674</v>
      </c>
      <c r="F101" s="121" t="s">
        <v>1961</v>
      </c>
      <c r="I101" s="122"/>
      <c r="J101" s="123">
        <f>BK101</f>
        <v>0</v>
      </c>
      <c r="L101" s="119"/>
      <c r="M101" s="124"/>
      <c r="P101" s="125">
        <f>SUM(P102:P103)</f>
        <v>0</v>
      </c>
      <c r="R101" s="125">
        <f>SUM(R102:R103)</f>
        <v>0</v>
      </c>
      <c r="T101" s="126">
        <f>SUM(T102:T103)</f>
        <v>0</v>
      </c>
      <c r="AR101" s="120" t="s">
        <v>76</v>
      </c>
      <c r="AT101" s="127" t="s">
        <v>68</v>
      </c>
      <c r="AU101" s="127" t="s">
        <v>69</v>
      </c>
      <c r="AY101" s="120" t="s">
        <v>150</v>
      </c>
      <c r="BK101" s="128">
        <f>SUM(BK102:BK103)</f>
        <v>0</v>
      </c>
    </row>
    <row r="102" spans="2:65" s="1" customFormat="1" ht="16.5" customHeight="1">
      <c r="B102" s="32"/>
      <c r="C102" s="131" t="s">
        <v>158</v>
      </c>
      <c r="D102" s="131" t="s">
        <v>153</v>
      </c>
      <c r="E102" s="132" t="s">
        <v>2007</v>
      </c>
      <c r="F102" s="133" t="s">
        <v>2008</v>
      </c>
      <c r="G102" s="134" t="s">
        <v>1584</v>
      </c>
      <c r="H102" s="135">
        <v>48</v>
      </c>
      <c r="I102" s="136"/>
      <c r="J102" s="137">
        <f>ROUND(I102*H102,2)</f>
        <v>0</v>
      </c>
      <c r="K102" s="133" t="s">
        <v>19</v>
      </c>
      <c r="L102" s="32"/>
      <c r="M102" s="138" t="s">
        <v>19</v>
      </c>
      <c r="N102" s="139" t="s">
        <v>40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158</v>
      </c>
      <c r="AT102" s="142" t="s">
        <v>153</v>
      </c>
      <c r="AU102" s="142" t="s">
        <v>76</v>
      </c>
      <c r="AY102" s="17" t="s">
        <v>150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76</v>
      </c>
      <c r="BK102" s="143">
        <f>ROUND(I102*H102,2)</f>
        <v>0</v>
      </c>
      <c r="BL102" s="17" t="s">
        <v>158</v>
      </c>
      <c r="BM102" s="142" t="s">
        <v>289</v>
      </c>
    </row>
    <row r="103" spans="2:65" s="1" customFormat="1">
      <c r="B103" s="32"/>
      <c r="D103" s="144" t="s">
        <v>160</v>
      </c>
      <c r="F103" s="145" t="s">
        <v>2008</v>
      </c>
      <c r="I103" s="146"/>
      <c r="L103" s="32"/>
      <c r="M103" s="187"/>
      <c r="N103" s="188"/>
      <c r="O103" s="188"/>
      <c r="P103" s="188"/>
      <c r="Q103" s="188"/>
      <c r="R103" s="188"/>
      <c r="S103" s="188"/>
      <c r="T103" s="189"/>
      <c r="AT103" s="17" t="s">
        <v>160</v>
      </c>
      <c r="AU103" s="17" t="s">
        <v>76</v>
      </c>
    </row>
    <row r="104" spans="2:6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Id13aQxaH2GKlaIa9psblFQ4YUyo/EQh9LKENw0V4I1cUML2kB0nrjf4RfXo+xNH7aL3/tgnTpmeVH9E9jiZYQ==" saltValue="V/MkIDLJAYdt3Hlhy7uzVKGbrSG5TGoGGUIpJSkZx6F+cMzjqQjaB/yfnhnFxpC1pzIVi30iFf2eDmsfbsJETw==" spinCount="100000" sheet="1" objects="1" scenarios="1" formatColumns="0" formatRows="0" autoFilter="0"/>
  <autoFilter ref="C92:K103" xr:uid="{00000000-0009-0000-0000-000007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0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5" customHeight="1">
      <c r="B4" s="20"/>
      <c r="D4" s="21" t="s">
        <v>115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80" t="str">
        <f>'Rekapitulace stavby'!K6</f>
        <v>FN Brno - Rekonstrukce kliniky dětských infekčních nemocí a energeticky úsporná opatření objektu S</v>
      </c>
      <c r="F7" s="281"/>
      <c r="G7" s="281"/>
      <c r="H7" s="281"/>
      <c r="L7" s="20"/>
    </row>
    <row r="8" spans="2:46">
      <c r="B8" s="20"/>
      <c r="D8" s="27" t="s">
        <v>116</v>
      </c>
      <c r="L8" s="20"/>
    </row>
    <row r="9" spans="2:46" ht="16.5" customHeight="1">
      <c r="B9" s="20"/>
      <c r="E9" s="280" t="s">
        <v>117</v>
      </c>
      <c r="F9" s="292"/>
      <c r="G9" s="292"/>
      <c r="H9" s="292"/>
      <c r="L9" s="20"/>
    </row>
    <row r="10" spans="2:46" ht="12" customHeight="1">
      <c r="B10" s="20"/>
      <c r="D10" s="27" t="s">
        <v>118</v>
      </c>
      <c r="L10" s="20"/>
    </row>
    <row r="11" spans="2:46" s="1" customFormat="1" ht="16.5" customHeight="1">
      <c r="B11" s="32"/>
      <c r="E11" s="278" t="s">
        <v>1896</v>
      </c>
      <c r="F11" s="282"/>
      <c r="G11" s="282"/>
      <c r="H11" s="282"/>
      <c r="L11" s="32"/>
    </row>
    <row r="12" spans="2:46" s="1" customFormat="1" ht="12" customHeight="1">
      <c r="B12" s="32"/>
      <c r="D12" s="27" t="s">
        <v>1897</v>
      </c>
      <c r="L12" s="32"/>
    </row>
    <row r="13" spans="2:46" s="1" customFormat="1" ht="16.5" customHeight="1">
      <c r="B13" s="32"/>
      <c r="E13" s="244" t="s">
        <v>2009</v>
      </c>
      <c r="F13" s="282"/>
      <c r="G13" s="282"/>
      <c r="H13" s="282"/>
      <c r="L13" s="32"/>
    </row>
    <row r="14" spans="2:46" s="1" customFormat="1">
      <c r="B14" s="32"/>
      <c r="L14" s="32"/>
    </row>
    <row r="15" spans="2:46" s="1" customFormat="1" ht="12" customHeight="1">
      <c r="B15" s="32"/>
      <c r="D15" s="27" t="s">
        <v>18</v>
      </c>
      <c r="F15" s="25" t="s">
        <v>19</v>
      </c>
      <c r="I15" s="27" t="s">
        <v>20</v>
      </c>
      <c r="J15" s="25" t="s">
        <v>19</v>
      </c>
      <c r="L15" s="32"/>
    </row>
    <row r="16" spans="2:46" s="1" customFormat="1" ht="12" customHeight="1">
      <c r="B16" s="32"/>
      <c r="D16" s="27" t="s">
        <v>21</v>
      </c>
      <c r="F16" s="25" t="s">
        <v>22</v>
      </c>
      <c r="I16" s="27" t="s">
        <v>23</v>
      </c>
      <c r="J16" s="49" t="str">
        <f>'Rekapitulace stavby'!AN8</f>
        <v>31. 8. 2025</v>
      </c>
      <c r="L16" s="32"/>
    </row>
    <row r="17" spans="2:12" s="1" customFormat="1" ht="10.9" customHeight="1">
      <c r="B17" s="32"/>
      <c r="L17" s="32"/>
    </row>
    <row r="18" spans="2:12" s="1" customFormat="1" ht="12" customHeight="1">
      <c r="B18" s="32"/>
      <c r="D18" s="27" t="s">
        <v>25</v>
      </c>
      <c r="I18" s="27" t="s">
        <v>26</v>
      </c>
      <c r="J18" s="25" t="str">
        <f>IF('Rekapitulace stavby'!AN10="","",'Rekapitulace stavby'!AN10)</f>
        <v/>
      </c>
      <c r="L18" s="32"/>
    </row>
    <row r="19" spans="2:12" s="1" customFormat="1" ht="18" customHeight="1">
      <c r="B19" s="32"/>
      <c r="E19" s="25" t="str">
        <f>IF('Rekapitulace stavby'!E11="","",'Rekapitulace stavby'!E11)</f>
        <v xml:space="preserve"> </v>
      </c>
      <c r="I19" s="27" t="s">
        <v>27</v>
      </c>
      <c r="J19" s="25" t="str">
        <f>IF('Rekapitulace stavby'!AN11="","",'Rekapitulace stavby'!AN11)</f>
        <v/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28</v>
      </c>
      <c r="I21" s="27" t="s">
        <v>26</v>
      </c>
      <c r="J21" s="28" t="str">
        <f>'Rekapitulace stavby'!AN13</f>
        <v>Vyplň údaj</v>
      </c>
      <c r="L21" s="32"/>
    </row>
    <row r="22" spans="2:12" s="1" customFormat="1" ht="18" customHeight="1">
      <c r="B22" s="32"/>
      <c r="E22" s="283" t="str">
        <f>'Rekapitulace stavby'!E14</f>
        <v>Vyplň údaj</v>
      </c>
      <c r="F22" s="250"/>
      <c r="G22" s="250"/>
      <c r="H22" s="250"/>
      <c r="I22" s="27" t="s">
        <v>27</v>
      </c>
      <c r="J22" s="28" t="str">
        <f>'Rekapitulace stavby'!AN14</f>
        <v>Vyplň údaj</v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30</v>
      </c>
      <c r="I24" s="27" t="s">
        <v>26</v>
      </c>
      <c r="J24" s="25" t="str">
        <f>IF('Rekapitulace stavby'!AN16="","",'Rekapitulace stavby'!AN16)</f>
        <v/>
      </c>
      <c r="L24" s="32"/>
    </row>
    <row r="25" spans="2:12" s="1" customFormat="1" ht="18" customHeight="1">
      <c r="B25" s="32"/>
      <c r="E25" s="25" t="str">
        <f>IF('Rekapitulace stavby'!E17="","",'Rekapitulace stavby'!E17)</f>
        <v xml:space="preserve"> </v>
      </c>
      <c r="I25" s="27" t="s">
        <v>27</v>
      </c>
      <c r="J25" s="25" t="str">
        <f>IF('Rekapitulace stavby'!AN17="","",'Rekapitulace stavby'!AN17)</f>
        <v/>
      </c>
      <c r="L25" s="32"/>
    </row>
    <row r="26" spans="2:12" s="1" customFormat="1" ht="6.95" customHeight="1">
      <c r="B26" s="32"/>
      <c r="L26" s="32"/>
    </row>
    <row r="27" spans="2:12" s="1" customFormat="1" ht="12" customHeight="1">
      <c r="B27" s="32"/>
      <c r="D27" s="27" t="s">
        <v>32</v>
      </c>
      <c r="I27" s="27" t="s">
        <v>26</v>
      </c>
      <c r="J27" s="25" t="str">
        <f>IF('Rekapitulace stavby'!AN19="","",'Rekapitulace stavby'!AN19)</f>
        <v/>
      </c>
      <c r="L27" s="32"/>
    </row>
    <row r="28" spans="2:12" s="1" customFormat="1" ht="18" customHeight="1">
      <c r="B28" s="32"/>
      <c r="E28" s="25" t="str">
        <f>IF('Rekapitulace stavby'!E20="","",'Rekapitulace stavby'!E20)</f>
        <v xml:space="preserve"> </v>
      </c>
      <c r="I28" s="27" t="s">
        <v>27</v>
      </c>
      <c r="J28" s="25" t="str">
        <f>IF('Rekapitulace stavby'!AN20="","",'Rekapitulace stavby'!AN20)</f>
        <v/>
      </c>
      <c r="L28" s="32"/>
    </row>
    <row r="29" spans="2:12" s="1" customFormat="1" ht="6.95" customHeight="1">
      <c r="B29" s="32"/>
      <c r="L29" s="32"/>
    </row>
    <row r="30" spans="2:12" s="1" customFormat="1" ht="12" customHeight="1">
      <c r="B30" s="32"/>
      <c r="D30" s="27" t="s">
        <v>33</v>
      </c>
      <c r="L30" s="32"/>
    </row>
    <row r="31" spans="2:12" s="7" customFormat="1" ht="16.5" customHeight="1">
      <c r="B31" s="91"/>
      <c r="E31" s="254" t="s">
        <v>19</v>
      </c>
      <c r="F31" s="254"/>
      <c r="G31" s="254"/>
      <c r="H31" s="254"/>
      <c r="L31" s="91"/>
    </row>
    <row r="32" spans="2:12" s="1" customFormat="1" ht="6.95" customHeight="1">
      <c r="B32" s="32"/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25.35" customHeight="1">
      <c r="B34" s="32"/>
      <c r="D34" s="92" t="s">
        <v>35</v>
      </c>
      <c r="J34" s="63">
        <f>ROUND(J94, 2)</f>
        <v>0</v>
      </c>
      <c r="L34" s="32"/>
    </row>
    <row r="35" spans="2:12" s="1" customFormat="1" ht="6.95" customHeight="1">
      <c r="B35" s="32"/>
      <c r="D35" s="50"/>
      <c r="E35" s="50"/>
      <c r="F35" s="50"/>
      <c r="G35" s="50"/>
      <c r="H35" s="50"/>
      <c r="I35" s="50"/>
      <c r="J35" s="50"/>
      <c r="K35" s="50"/>
      <c r="L35" s="32"/>
    </row>
    <row r="36" spans="2:12" s="1" customFormat="1" ht="14.45" customHeight="1">
      <c r="B36" s="32"/>
      <c r="F36" s="35" t="s">
        <v>37</v>
      </c>
      <c r="I36" s="35" t="s">
        <v>36</v>
      </c>
      <c r="J36" s="35" t="s">
        <v>38</v>
      </c>
      <c r="L36" s="32"/>
    </row>
    <row r="37" spans="2:12" s="1" customFormat="1" ht="14.45" customHeight="1">
      <c r="B37" s="32"/>
      <c r="D37" s="52" t="s">
        <v>39</v>
      </c>
      <c r="E37" s="27" t="s">
        <v>40</v>
      </c>
      <c r="F37" s="83">
        <f>ROUND((SUM(BE94:BE105)),  2)</f>
        <v>0</v>
      </c>
      <c r="I37" s="93">
        <v>0.21</v>
      </c>
      <c r="J37" s="83">
        <f>ROUND(((SUM(BE94:BE105))*I37),  2)</f>
        <v>0</v>
      </c>
      <c r="L37" s="32"/>
    </row>
    <row r="38" spans="2:12" s="1" customFormat="1" ht="14.45" customHeight="1">
      <c r="B38" s="32"/>
      <c r="E38" s="27" t="s">
        <v>41</v>
      </c>
      <c r="F38" s="83">
        <f>ROUND((SUM(BF94:BF105)),  2)</f>
        <v>0</v>
      </c>
      <c r="I38" s="93">
        <v>0.12</v>
      </c>
      <c r="J38" s="83">
        <f>ROUND(((SUM(BF94:BF105))*I38),  2)</f>
        <v>0</v>
      </c>
      <c r="L38" s="32"/>
    </row>
    <row r="39" spans="2:12" s="1" customFormat="1" ht="14.45" hidden="1" customHeight="1">
      <c r="B39" s="32"/>
      <c r="E39" s="27" t="s">
        <v>42</v>
      </c>
      <c r="F39" s="83">
        <f>ROUND((SUM(BG94:BG105)),  2)</f>
        <v>0</v>
      </c>
      <c r="I39" s="93">
        <v>0.21</v>
      </c>
      <c r="J39" s="83">
        <f>0</f>
        <v>0</v>
      </c>
      <c r="L39" s="32"/>
    </row>
    <row r="40" spans="2:12" s="1" customFormat="1" ht="14.45" hidden="1" customHeight="1">
      <c r="B40" s="32"/>
      <c r="E40" s="27" t="s">
        <v>43</v>
      </c>
      <c r="F40" s="83">
        <f>ROUND((SUM(BH94:BH105)),  2)</f>
        <v>0</v>
      </c>
      <c r="I40" s="93">
        <v>0.12</v>
      </c>
      <c r="J40" s="83">
        <f>0</f>
        <v>0</v>
      </c>
      <c r="L40" s="32"/>
    </row>
    <row r="41" spans="2:12" s="1" customFormat="1" ht="14.45" hidden="1" customHeight="1">
      <c r="B41" s="32"/>
      <c r="E41" s="27" t="s">
        <v>44</v>
      </c>
      <c r="F41" s="83">
        <f>ROUND((SUM(BI94:BI105)),  2)</f>
        <v>0</v>
      </c>
      <c r="I41" s="93">
        <v>0</v>
      </c>
      <c r="J41" s="83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94"/>
      <c r="D43" s="95" t="s">
        <v>45</v>
      </c>
      <c r="E43" s="54"/>
      <c r="F43" s="54"/>
      <c r="G43" s="96" t="s">
        <v>46</v>
      </c>
      <c r="H43" s="97" t="s">
        <v>47</v>
      </c>
      <c r="I43" s="54"/>
      <c r="J43" s="98">
        <f>SUM(J34:J41)</f>
        <v>0</v>
      </c>
      <c r="K43" s="99"/>
      <c r="L43" s="32"/>
    </row>
    <row r="44" spans="2:12" s="1" customFormat="1" ht="14.4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2"/>
    </row>
    <row r="48" spans="2:12" s="1" customFormat="1" ht="6.95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2"/>
    </row>
    <row r="49" spans="2:12" s="1" customFormat="1" ht="24.95" customHeight="1">
      <c r="B49" s="32"/>
      <c r="C49" s="21" t="s">
        <v>120</v>
      </c>
      <c r="L49" s="32"/>
    </row>
    <row r="50" spans="2:12" s="1" customFormat="1" ht="6.95" customHeight="1">
      <c r="B50" s="32"/>
      <c r="L50" s="32"/>
    </row>
    <row r="51" spans="2:12" s="1" customFormat="1" ht="12" customHeight="1">
      <c r="B51" s="32"/>
      <c r="C51" s="27" t="s">
        <v>16</v>
      </c>
      <c r="L51" s="32"/>
    </row>
    <row r="52" spans="2:12" s="1" customFormat="1" ht="16.5" customHeight="1">
      <c r="B52" s="32"/>
      <c r="E52" s="280" t="str">
        <f>E7</f>
        <v>FN Brno - Rekonstrukce kliniky dětských infekčních nemocí a energeticky úsporná opatření objektu S</v>
      </c>
      <c r="F52" s="281"/>
      <c r="G52" s="281"/>
      <c r="H52" s="281"/>
      <c r="L52" s="32"/>
    </row>
    <row r="53" spans="2:12" ht="12" customHeight="1">
      <c r="B53" s="20"/>
      <c r="C53" s="27" t="s">
        <v>116</v>
      </c>
      <c r="L53" s="20"/>
    </row>
    <row r="54" spans="2:12" ht="16.5" customHeight="1">
      <c r="B54" s="20"/>
      <c r="E54" s="280" t="s">
        <v>117</v>
      </c>
      <c r="F54" s="292"/>
      <c r="G54" s="292"/>
      <c r="H54" s="292"/>
      <c r="L54" s="20"/>
    </row>
    <row r="55" spans="2:12" ht="12" customHeight="1">
      <c r="B55" s="20"/>
      <c r="C55" s="27" t="s">
        <v>118</v>
      </c>
      <c r="L55" s="20"/>
    </row>
    <row r="56" spans="2:12" s="1" customFormat="1" ht="16.5" customHeight="1">
      <c r="B56" s="32"/>
      <c r="E56" s="278" t="s">
        <v>1896</v>
      </c>
      <c r="F56" s="282"/>
      <c r="G56" s="282"/>
      <c r="H56" s="282"/>
      <c r="L56" s="32"/>
    </row>
    <row r="57" spans="2:12" s="1" customFormat="1" ht="12" customHeight="1">
      <c r="B57" s="32"/>
      <c r="C57" s="27" t="s">
        <v>1897</v>
      </c>
      <c r="L57" s="32"/>
    </row>
    <row r="58" spans="2:12" s="1" customFormat="1" ht="16.5" customHeight="1">
      <c r="B58" s="32"/>
      <c r="E58" s="244" t="str">
        <f>E13</f>
        <v>D.1.2.4.4 - Střídače a panely</v>
      </c>
      <c r="F58" s="282"/>
      <c r="G58" s="282"/>
      <c r="H58" s="282"/>
      <c r="L58" s="32"/>
    </row>
    <row r="59" spans="2:12" s="1" customFormat="1" ht="6.95" customHeight="1">
      <c r="B59" s="32"/>
      <c r="L59" s="32"/>
    </row>
    <row r="60" spans="2:12" s="1" customFormat="1" ht="12" customHeight="1">
      <c r="B60" s="32"/>
      <c r="C60" s="27" t="s">
        <v>21</v>
      </c>
      <c r="F60" s="25" t="str">
        <f>F16</f>
        <v xml:space="preserve"> </v>
      </c>
      <c r="I60" s="27" t="s">
        <v>23</v>
      </c>
      <c r="J60" s="49" t="str">
        <f>IF(J16="","",J16)</f>
        <v>31. 8. 2025</v>
      </c>
      <c r="L60" s="32"/>
    </row>
    <row r="61" spans="2:12" s="1" customFormat="1" ht="6.95" customHeight="1">
      <c r="B61" s="32"/>
      <c r="L61" s="32"/>
    </row>
    <row r="62" spans="2:12" s="1" customFormat="1" ht="15.2" customHeight="1">
      <c r="B62" s="32"/>
      <c r="C62" s="27" t="s">
        <v>25</v>
      </c>
      <c r="F62" s="25" t="str">
        <f>E19</f>
        <v xml:space="preserve"> </v>
      </c>
      <c r="I62" s="27" t="s">
        <v>30</v>
      </c>
      <c r="J62" s="30" t="str">
        <f>E25</f>
        <v xml:space="preserve"> </v>
      </c>
      <c r="L62" s="32"/>
    </row>
    <row r="63" spans="2:12" s="1" customFormat="1" ht="15.2" customHeight="1">
      <c r="B63" s="32"/>
      <c r="C63" s="27" t="s">
        <v>28</v>
      </c>
      <c r="F63" s="25" t="str">
        <f>IF(E22="","",E22)</f>
        <v>Vyplň údaj</v>
      </c>
      <c r="I63" s="27" t="s">
        <v>32</v>
      </c>
      <c r="J63" s="30" t="str">
        <f>E28</f>
        <v xml:space="preserve"> </v>
      </c>
      <c r="L63" s="32"/>
    </row>
    <row r="64" spans="2:12" s="1" customFormat="1" ht="10.35" customHeight="1">
      <c r="B64" s="32"/>
      <c r="L64" s="32"/>
    </row>
    <row r="65" spans="2:47" s="1" customFormat="1" ht="29.25" customHeight="1">
      <c r="B65" s="32"/>
      <c r="C65" s="100" t="s">
        <v>121</v>
      </c>
      <c r="D65" s="94"/>
      <c r="E65" s="94"/>
      <c r="F65" s="94"/>
      <c r="G65" s="94"/>
      <c r="H65" s="94"/>
      <c r="I65" s="94"/>
      <c r="J65" s="101" t="s">
        <v>122</v>
      </c>
      <c r="K65" s="94"/>
      <c r="L65" s="32"/>
    </row>
    <row r="66" spans="2:47" s="1" customFormat="1" ht="10.35" customHeight="1">
      <c r="B66" s="32"/>
      <c r="L66" s="32"/>
    </row>
    <row r="67" spans="2:47" s="1" customFormat="1" ht="22.9" customHeight="1">
      <c r="B67" s="32"/>
      <c r="C67" s="102" t="s">
        <v>67</v>
      </c>
      <c r="J67" s="63">
        <f>J94</f>
        <v>0</v>
      </c>
      <c r="L67" s="32"/>
      <c r="AU67" s="17" t="s">
        <v>123</v>
      </c>
    </row>
    <row r="68" spans="2:47" s="8" customFormat="1" ht="24.95" customHeight="1">
      <c r="B68" s="103"/>
      <c r="D68" s="104" t="s">
        <v>2010</v>
      </c>
      <c r="E68" s="105"/>
      <c r="F68" s="105"/>
      <c r="G68" s="105"/>
      <c r="H68" s="105"/>
      <c r="I68" s="105"/>
      <c r="J68" s="106">
        <f>J95</f>
        <v>0</v>
      </c>
      <c r="L68" s="103"/>
    </row>
    <row r="69" spans="2:47" s="8" customFormat="1" ht="24.95" customHeight="1">
      <c r="B69" s="103"/>
      <c r="D69" s="104" t="s">
        <v>2000</v>
      </c>
      <c r="E69" s="105"/>
      <c r="F69" s="105"/>
      <c r="G69" s="105"/>
      <c r="H69" s="105"/>
      <c r="I69" s="105"/>
      <c r="J69" s="106">
        <f>J100</f>
        <v>0</v>
      </c>
      <c r="L69" s="103"/>
    </row>
    <row r="70" spans="2:47" s="9" customFormat="1" ht="19.899999999999999" customHeight="1">
      <c r="B70" s="107"/>
      <c r="D70" s="108" t="s">
        <v>2011</v>
      </c>
      <c r="E70" s="109"/>
      <c r="F70" s="109"/>
      <c r="G70" s="109"/>
      <c r="H70" s="109"/>
      <c r="I70" s="109"/>
      <c r="J70" s="110">
        <f>J101</f>
        <v>0</v>
      </c>
      <c r="L70" s="107"/>
    </row>
    <row r="71" spans="2:47" s="1" customFormat="1" ht="21.75" customHeight="1">
      <c r="B71" s="32"/>
      <c r="L71" s="32"/>
    </row>
    <row r="72" spans="2:47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2"/>
    </row>
    <row r="76" spans="2:47" s="1" customFormat="1" ht="6.95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2"/>
    </row>
    <row r="77" spans="2:47" s="1" customFormat="1" ht="24.95" customHeight="1">
      <c r="B77" s="32"/>
      <c r="C77" s="21" t="s">
        <v>135</v>
      </c>
      <c r="L77" s="32"/>
    </row>
    <row r="78" spans="2:47" s="1" customFormat="1" ht="6.95" customHeight="1">
      <c r="B78" s="32"/>
      <c r="L78" s="32"/>
    </row>
    <row r="79" spans="2:47" s="1" customFormat="1" ht="12" customHeight="1">
      <c r="B79" s="32"/>
      <c r="C79" s="27" t="s">
        <v>16</v>
      </c>
      <c r="L79" s="32"/>
    </row>
    <row r="80" spans="2:47" s="1" customFormat="1" ht="16.5" customHeight="1">
      <c r="B80" s="32"/>
      <c r="E80" s="280" t="str">
        <f>E7</f>
        <v>FN Brno - Rekonstrukce kliniky dětských infekčních nemocí a energeticky úsporná opatření objektu S</v>
      </c>
      <c r="F80" s="281"/>
      <c r="G80" s="281"/>
      <c r="H80" s="281"/>
      <c r="L80" s="32"/>
    </row>
    <row r="81" spans="2:65" ht="12" customHeight="1">
      <c r="B81" s="20"/>
      <c r="C81" s="27" t="s">
        <v>116</v>
      </c>
      <c r="L81" s="20"/>
    </row>
    <row r="82" spans="2:65" ht="16.5" customHeight="1">
      <c r="B82" s="20"/>
      <c r="E82" s="280" t="s">
        <v>117</v>
      </c>
      <c r="F82" s="292"/>
      <c r="G82" s="292"/>
      <c r="H82" s="292"/>
      <c r="L82" s="20"/>
    </row>
    <row r="83" spans="2:65" ht="12" customHeight="1">
      <c r="B83" s="20"/>
      <c r="C83" s="27" t="s">
        <v>118</v>
      </c>
      <c r="L83" s="20"/>
    </row>
    <row r="84" spans="2:65" s="1" customFormat="1" ht="16.5" customHeight="1">
      <c r="B84" s="32"/>
      <c r="E84" s="278" t="s">
        <v>1896</v>
      </c>
      <c r="F84" s="282"/>
      <c r="G84" s="282"/>
      <c r="H84" s="282"/>
      <c r="L84" s="32"/>
    </row>
    <row r="85" spans="2:65" s="1" customFormat="1" ht="12" customHeight="1">
      <c r="B85" s="32"/>
      <c r="C85" s="27" t="s">
        <v>1897</v>
      </c>
      <c r="L85" s="32"/>
    </row>
    <row r="86" spans="2:65" s="1" customFormat="1" ht="16.5" customHeight="1">
      <c r="B86" s="32"/>
      <c r="E86" s="244" t="str">
        <f>E13</f>
        <v>D.1.2.4.4 - Střídače a panely</v>
      </c>
      <c r="F86" s="282"/>
      <c r="G86" s="282"/>
      <c r="H86" s="282"/>
      <c r="L86" s="32"/>
    </row>
    <row r="87" spans="2:65" s="1" customFormat="1" ht="6.95" customHeight="1">
      <c r="B87" s="32"/>
      <c r="L87" s="32"/>
    </row>
    <row r="88" spans="2:65" s="1" customFormat="1" ht="12" customHeight="1">
      <c r="B88" s="32"/>
      <c r="C88" s="27" t="s">
        <v>21</v>
      </c>
      <c r="F88" s="25" t="str">
        <f>F16</f>
        <v xml:space="preserve"> </v>
      </c>
      <c r="I88" s="27" t="s">
        <v>23</v>
      </c>
      <c r="J88" s="49" t="str">
        <f>IF(J16="","",J16)</f>
        <v>31. 8. 2025</v>
      </c>
      <c r="L88" s="32"/>
    </row>
    <row r="89" spans="2:65" s="1" customFormat="1" ht="6.95" customHeight="1">
      <c r="B89" s="32"/>
      <c r="L89" s="32"/>
    </row>
    <row r="90" spans="2:65" s="1" customFormat="1" ht="15.2" customHeight="1">
      <c r="B90" s="32"/>
      <c r="C90" s="27" t="s">
        <v>25</v>
      </c>
      <c r="F90" s="25" t="str">
        <f>E19</f>
        <v xml:space="preserve"> </v>
      </c>
      <c r="I90" s="27" t="s">
        <v>30</v>
      </c>
      <c r="J90" s="30" t="str">
        <f>E25</f>
        <v xml:space="preserve"> </v>
      </c>
      <c r="L90" s="32"/>
    </row>
    <row r="91" spans="2:65" s="1" customFormat="1" ht="15.2" customHeight="1">
      <c r="B91" s="32"/>
      <c r="C91" s="27" t="s">
        <v>28</v>
      </c>
      <c r="F91" s="25" t="str">
        <f>IF(E22="","",E22)</f>
        <v>Vyplň údaj</v>
      </c>
      <c r="I91" s="27" t="s">
        <v>32</v>
      </c>
      <c r="J91" s="30" t="str">
        <f>E28</f>
        <v xml:space="preserve"> </v>
      </c>
      <c r="L91" s="32"/>
    </row>
    <row r="92" spans="2:65" s="1" customFormat="1" ht="10.35" customHeight="1">
      <c r="B92" s="32"/>
      <c r="L92" s="32"/>
    </row>
    <row r="93" spans="2:65" s="10" customFormat="1" ht="29.25" customHeight="1">
      <c r="B93" s="111"/>
      <c r="C93" s="112" t="s">
        <v>136</v>
      </c>
      <c r="D93" s="113" t="s">
        <v>54</v>
      </c>
      <c r="E93" s="113" t="s">
        <v>50</v>
      </c>
      <c r="F93" s="113" t="s">
        <v>51</v>
      </c>
      <c r="G93" s="113" t="s">
        <v>137</v>
      </c>
      <c r="H93" s="113" t="s">
        <v>138</v>
      </c>
      <c r="I93" s="113" t="s">
        <v>139</v>
      </c>
      <c r="J93" s="113" t="s">
        <v>122</v>
      </c>
      <c r="K93" s="114" t="s">
        <v>140</v>
      </c>
      <c r="L93" s="111"/>
      <c r="M93" s="56" t="s">
        <v>19</v>
      </c>
      <c r="N93" s="57" t="s">
        <v>39</v>
      </c>
      <c r="O93" s="57" t="s">
        <v>141</v>
      </c>
      <c r="P93" s="57" t="s">
        <v>142</v>
      </c>
      <c r="Q93" s="57" t="s">
        <v>143</v>
      </c>
      <c r="R93" s="57" t="s">
        <v>144</v>
      </c>
      <c r="S93" s="57" t="s">
        <v>145</v>
      </c>
      <c r="T93" s="58" t="s">
        <v>146</v>
      </c>
    </row>
    <row r="94" spans="2:65" s="1" customFormat="1" ht="22.9" customHeight="1">
      <c r="B94" s="32"/>
      <c r="C94" s="61" t="s">
        <v>147</v>
      </c>
      <c r="J94" s="115">
        <f>BK94</f>
        <v>0</v>
      </c>
      <c r="L94" s="32"/>
      <c r="M94" s="59"/>
      <c r="N94" s="50"/>
      <c r="O94" s="50"/>
      <c r="P94" s="116">
        <f>P95+P100</f>
        <v>0</v>
      </c>
      <c r="Q94" s="50"/>
      <c r="R94" s="116">
        <f>R95+R100</f>
        <v>0</v>
      </c>
      <c r="S94" s="50"/>
      <c r="T94" s="117">
        <f>T95+T100</f>
        <v>0</v>
      </c>
      <c r="AT94" s="17" t="s">
        <v>68</v>
      </c>
      <c r="AU94" s="17" t="s">
        <v>123</v>
      </c>
      <c r="BK94" s="118">
        <f>BK95+BK100</f>
        <v>0</v>
      </c>
    </row>
    <row r="95" spans="2:65" s="11" customFormat="1" ht="25.9" customHeight="1">
      <c r="B95" s="119"/>
      <c r="D95" s="120" t="s">
        <v>68</v>
      </c>
      <c r="E95" s="121" t="s">
        <v>1580</v>
      </c>
      <c r="F95" s="121" t="s">
        <v>107</v>
      </c>
      <c r="I95" s="122"/>
      <c r="J95" s="123">
        <f>BK95</f>
        <v>0</v>
      </c>
      <c r="L95" s="119"/>
      <c r="M95" s="124"/>
      <c r="P95" s="125">
        <f>SUM(P96:P99)</f>
        <v>0</v>
      </c>
      <c r="R95" s="125">
        <f>SUM(R96:R99)</f>
        <v>0</v>
      </c>
      <c r="T95" s="126">
        <f>SUM(T96:T99)</f>
        <v>0</v>
      </c>
      <c r="AR95" s="120" t="s">
        <v>76</v>
      </c>
      <c r="AT95" s="127" t="s">
        <v>68</v>
      </c>
      <c r="AU95" s="127" t="s">
        <v>69</v>
      </c>
      <c r="AY95" s="120" t="s">
        <v>150</v>
      </c>
      <c r="BK95" s="128">
        <f>SUM(BK96:BK99)</f>
        <v>0</v>
      </c>
    </row>
    <row r="96" spans="2:65" s="1" customFormat="1" ht="16.5" customHeight="1">
      <c r="B96" s="32"/>
      <c r="C96" s="131" t="s">
        <v>76</v>
      </c>
      <c r="D96" s="131" t="s">
        <v>153</v>
      </c>
      <c r="E96" s="132" t="s">
        <v>2012</v>
      </c>
      <c r="F96" s="133" t="s">
        <v>2013</v>
      </c>
      <c r="G96" s="134" t="s">
        <v>1584</v>
      </c>
      <c r="H96" s="135">
        <v>1</v>
      </c>
      <c r="I96" s="136"/>
      <c r="J96" s="137">
        <f>ROUND(I96*H96,2)</f>
        <v>0</v>
      </c>
      <c r="K96" s="133" t="s">
        <v>19</v>
      </c>
      <c r="L96" s="32"/>
      <c r="M96" s="138" t="s">
        <v>19</v>
      </c>
      <c r="N96" s="139" t="s">
        <v>40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158</v>
      </c>
      <c r="AT96" s="142" t="s">
        <v>153</v>
      </c>
      <c r="AU96" s="142" t="s">
        <v>76</v>
      </c>
      <c r="AY96" s="17" t="s">
        <v>150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76</v>
      </c>
      <c r="BK96" s="143">
        <f>ROUND(I96*H96,2)</f>
        <v>0</v>
      </c>
      <c r="BL96" s="17" t="s">
        <v>158</v>
      </c>
      <c r="BM96" s="142" t="s">
        <v>78</v>
      </c>
    </row>
    <row r="97" spans="2:65" s="1" customFormat="1">
      <c r="B97" s="32"/>
      <c r="D97" s="144" t="s">
        <v>160</v>
      </c>
      <c r="F97" s="145" t="s">
        <v>2013</v>
      </c>
      <c r="I97" s="146"/>
      <c r="L97" s="32"/>
      <c r="M97" s="147"/>
      <c r="T97" s="53"/>
      <c r="AT97" s="17" t="s">
        <v>160</v>
      </c>
      <c r="AU97" s="17" t="s">
        <v>76</v>
      </c>
    </row>
    <row r="98" spans="2:65" s="1" customFormat="1" ht="16.5" customHeight="1">
      <c r="B98" s="32"/>
      <c r="C98" s="131" t="s">
        <v>78</v>
      </c>
      <c r="D98" s="131" t="s">
        <v>153</v>
      </c>
      <c r="E98" s="132" t="s">
        <v>2014</v>
      </c>
      <c r="F98" s="133" t="s">
        <v>2015</v>
      </c>
      <c r="G98" s="134" t="s">
        <v>1584</v>
      </c>
      <c r="H98" s="135">
        <v>48</v>
      </c>
      <c r="I98" s="136"/>
      <c r="J98" s="137">
        <f>ROUND(I98*H98,2)</f>
        <v>0</v>
      </c>
      <c r="K98" s="133" t="s">
        <v>19</v>
      </c>
      <c r="L98" s="32"/>
      <c r="M98" s="138" t="s">
        <v>19</v>
      </c>
      <c r="N98" s="139" t="s">
        <v>40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158</v>
      </c>
      <c r="AT98" s="142" t="s">
        <v>153</v>
      </c>
      <c r="AU98" s="142" t="s">
        <v>76</v>
      </c>
      <c r="AY98" s="17" t="s">
        <v>150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76</v>
      </c>
      <c r="BK98" s="143">
        <f>ROUND(I98*H98,2)</f>
        <v>0</v>
      </c>
      <c r="BL98" s="17" t="s">
        <v>158</v>
      </c>
      <c r="BM98" s="142" t="s">
        <v>158</v>
      </c>
    </row>
    <row r="99" spans="2:65" s="1" customFormat="1">
      <c r="B99" s="32"/>
      <c r="D99" s="144" t="s">
        <v>160</v>
      </c>
      <c r="F99" s="145" t="s">
        <v>2015</v>
      </c>
      <c r="I99" s="146"/>
      <c r="L99" s="32"/>
      <c r="M99" s="147"/>
      <c r="T99" s="53"/>
      <c r="AT99" s="17" t="s">
        <v>160</v>
      </c>
      <c r="AU99" s="17" t="s">
        <v>76</v>
      </c>
    </row>
    <row r="100" spans="2:65" s="11" customFormat="1" ht="25.9" customHeight="1">
      <c r="B100" s="119"/>
      <c r="D100" s="120" t="s">
        <v>68</v>
      </c>
      <c r="E100" s="121" t="s">
        <v>1674</v>
      </c>
      <c r="F100" s="121" t="s">
        <v>1961</v>
      </c>
      <c r="I100" s="122"/>
      <c r="J100" s="123">
        <f>BK100</f>
        <v>0</v>
      </c>
      <c r="L100" s="119"/>
      <c r="M100" s="124"/>
      <c r="P100" s="125">
        <f>P101</f>
        <v>0</v>
      </c>
      <c r="R100" s="125">
        <f>R101</f>
        <v>0</v>
      </c>
      <c r="T100" s="126">
        <f>T101</f>
        <v>0</v>
      </c>
      <c r="AR100" s="120" t="s">
        <v>76</v>
      </c>
      <c r="AT100" s="127" t="s">
        <v>68</v>
      </c>
      <c r="AU100" s="127" t="s">
        <v>69</v>
      </c>
      <c r="AY100" s="120" t="s">
        <v>150</v>
      </c>
      <c r="BK100" s="128">
        <f>BK101</f>
        <v>0</v>
      </c>
    </row>
    <row r="101" spans="2:65" s="11" customFormat="1" ht="22.9" customHeight="1">
      <c r="B101" s="119"/>
      <c r="D101" s="120" t="s">
        <v>68</v>
      </c>
      <c r="E101" s="129" t="s">
        <v>1739</v>
      </c>
      <c r="F101" s="129" t="s">
        <v>2016</v>
      </c>
      <c r="I101" s="122"/>
      <c r="J101" s="130">
        <f>BK101</f>
        <v>0</v>
      </c>
      <c r="L101" s="119"/>
      <c r="M101" s="124"/>
      <c r="P101" s="125">
        <f>SUM(P102:P105)</f>
        <v>0</v>
      </c>
      <c r="R101" s="125">
        <f>SUM(R102:R105)</f>
        <v>0</v>
      </c>
      <c r="T101" s="126">
        <f>SUM(T102:T105)</f>
        <v>0</v>
      </c>
      <c r="AR101" s="120" t="s">
        <v>76</v>
      </c>
      <c r="AT101" s="127" t="s">
        <v>68</v>
      </c>
      <c r="AU101" s="127" t="s">
        <v>76</v>
      </c>
      <c r="AY101" s="120" t="s">
        <v>150</v>
      </c>
      <c r="BK101" s="128">
        <f>SUM(BK102:BK105)</f>
        <v>0</v>
      </c>
    </row>
    <row r="102" spans="2:65" s="1" customFormat="1" ht="16.5" customHeight="1">
      <c r="B102" s="32"/>
      <c r="C102" s="131" t="s">
        <v>98</v>
      </c>
      <c r="D102" s="131" t="s">
        <v>153</v>
      </c>
      <c r="E102" s="132" t="s">
        <v>2017</v>
      </c>
      <c r="F102" s="133" t="s">
        <v>2018</v>
      </c>
      <c r="G102" s="134" t="s">
        <v>1584</v>
      </c>
      <c r="H102" s="135">
        <v>1</v>
      </c>
      <c r="I102" s="136"/>
      <c r="J102" s="137">
        <f>ROUND(I102*H102,2)</f>
        <v>0</v>
      </c>
      <c r="K102" s="133" t="s">
        <v>19</v>
      </c>
      <c r="L102" s="32"/>
      <c r="M102" s="138" t="s">
        <v>19</v>
      </c>
      <c r="N102" s="139" t="s">
        <v>40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158</v>
      </c>
      <c r="AT102" s="142" t="s">
        <v>153</v>
      </c>
      <c r="AU102" s="142" t="s">
        <v>78</v>
      </c>
      <c r="AY102" s="17" t="s">
        <v>150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76</v>
      </c>
      <c r="BK102" s="143">
        <f>ROUND(I102*H102,2)</f>
        <v>0</v>
      </c>
      <c r="BL102" s="17" t="s">
        <v>158</v>
      </c>
      <c r="BM102" s="142" t="s">
        <v>8</v>
      </c>
    </row>
    <row r="103" spans="2:65" s="1" customFormat="1">
      <c r="B103" s="32"/>
      <c r="D103" s="144" t="s">
        <v>160</v>
      </c>
      <c r="F103" s="145" t="s">
        <v>2018</v>
      </c>
      <c r="I103" s="146"/>
      <c r="L103" s="32"/>
      <c r="M103" s="147"/>
      <c r="T103" s="53"/>
      <c r="AT103" s="17" t="s">
        <v>160</v>
      </c>
      <c r="AU103" s="17" t="s">
        <v>78</v>
      </c>
    </row>
    <row r="104" spans="2:65" s="1" customFormat="1" ht="16.5" customHeight="1">
      <c r="B104" s="32"/>
      <c r="C104" s="131" t="s">
        <v>158</v>
      </c>
      <c r="D104" s="131" t="s">
        <v>153</v>
      </c>
      <c r="E104" s="132" t="s">
        <v>2019</v>
      </c>
      <c r="F104" s="133" t="s">
        <v>2020</v>
      </c>
      <c r="G104" s="134" t="s">
        <v>1584</v>
      </c>
      <c r="H104" s="135">
        <v>48</v>
      </c>
      <c r="I104" s="136"/>
      <c r="J104" s="137">
        <f>ROUND(I104*H104,2)</f>
        <v>0</v>
      </c>
      <c r="K104" s="133" t="s">
        <v>19</v>
      </c>
      <c r="L104" s="32"/>
      <c r="M104" s="138" t="s">
        <v>19</v>
      </c>
      <c r="N104" s="139" t="s">
        <v>40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158</v>
      </c>
      <c r="AT104" s="142" t="s">
        <v>153</v>
      </c>
      <c r="AU104" s="142" t="s">
        <v>78</v>
      </c>
      <c r="AY104" s="17" t="s">
        <v>150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76</v>
      </c>
      <c r="BK104" s="143">
        <f>ROUND(I104*H104,2)</f>
        <v>0</v>
      </c>
      <c r="BL104" s="17" t="s">
        <v>158</v>
      </c>
      <c r="BM104" s="142" t="s">
        <v>265</v>
      </c>
    </row>
    <row r="105" spans="2:65" s="1" customFormat="1">
      <c r="B105" s="32"/>
      <c r="D105" s="144" t="s">
        <v>160</v>
      </c>
      <c r="F105" s="145" t="s">
        <v>2020</v>
      </c>
      <c r="I105" s="146"/>
      <c r="L105" s="32"/>
      <c r="M105" s="187"/>
      <c r="N105" s="188"/>
      <c r="O105" s="188"/>
      <c r="P105" s="188"/>
      <c r="Q105" s="188"/>
      <c r="R105" s="188"/>
      <c r="S105" s="188"/>
      <c r="T105" s="189"/>
      <c r="AT105" s="17" t="s">
        <v>160</v>
      </c>
      <c r="AU105" s="17" t="s">
        <v>78</v>
      </c>
    </row>
    <row r="106" spans="2:65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2"/>
    </row>
  </sheetData>
  <sheetProtection algorithmName="SHA-512" hashValue="mWHja0uEiCTVZG11nlfvFRg7x97ntWTDe/DwNZ4aQH3TyHO1rTquRnb7+kQzJ0qRO7EncfhQpJlw9B3DZbCN3Q==" saltValue="YsFf4MPYPLKHEd585H4i/hU4rmvhmLnbeyfnU8q1F0efrIkLDgefG7aziScoUpz8PuNtTiVcocWFEagqBxjO5w==" spinCount="100000" sheet="1" objects="1" scenarios="1" formatColumns="0" formatRows="0" autoFilter="0"/>
  <autoFilter ref="C93:K105" xr:uid="{00000000-0009-0000-0000-000008000000}"/>
  <mergeCells count="15">
    <mergeCell ref="E80:H80"/>
    <mergeCell ref="E84:H84"/>
    <mergeCell ref="E82:H82"/>
    <mergeCell ref="E86:H86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116cb6e-70e0-4477-8a9d-d544e24d829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B842FECC5D4141B6C29D631F0D2ADE" ma:contentTypeVersion="8" ma:contentTypeDescription="Vytvoří nový dokument" ma:contentTypeScope="" ma:versionID="f3b3a8973c38659dcf8ed382ed1089b3">
  <xsd:schema xmlns:xsd="http://www.w3.org/2001/XMLSchema" xmlns:xs="http://www.w3.org/2001/XMLSchema" xmlns:p="http://schemas.microsoft.com/office/2006/metadata/properties" xmlns:ns2="4116cb6e-70e0-4477-8a9d-d544e24d8291" targetNamespace="http://schemas.microsoft.com/office/2006/metadata/properties" ma:root="true" ma:fieldsID="cf13925202cbc73b4178d27270947e6b" ns2:_="">
    <xsd:import namespace="4116cb6e-70e0-4477-8a9d-d544e24d82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16cb6e-70e0-4477-8a9d-d544e24d8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BE9719-0F38-48E2-93FE-A00363FEDEF1}"/>
</file>

<file path=customXml/itemProps2.xml><?xml version="1.0" encoding="utf-8"?>
<ds:datastoreItem xmlns:ds="http://schemas.openxmlformats.org/officeDocument/2006/customXml" ds:itemID="{725274AE-F85C-4D25-8E19-CAF3CB562278}"/>
</file>

<file path=customXml/itemProps3.xml><?xml version="1.0" encoding="utf-8"?>
<ds:datastoreItem xmlns:ds="http://schemas.openxmlformats.org/officeDocument/2006/customXml" ds:itemID="{8E4146F4-BA83-4CDD-99AD-732633B930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Švábová</dc:creator>
  <cp:keywords/>
  <dc:description/>
  <cp:lastModifiedBy>Halla Slavomír</cp:lastModifiedBy>
  <cp:revision/>
  <dcterms:created xsi:type="dcterms:W3CDTF">2026-01-23T12:38:44Z</dcterms:created>
  <dcterms:modified xsi:type="dcterms:W3CDTF">2026-01-29T14:01:49Z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0x01010078B842FECC5D4141B6C29D631F0D2ADE</vt:lpwstr>
  </property>
  <property fmtid="{D5CDD505-2E9C-101B-9397-08002B2CF9AE}" pid="3" name="MediaServiceImageTags">
    <vt:lpwstr/>
  </property>
</Properties>
</file>